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853" activeTab="0"/>
  </bookViews>
  <sheets>
    <sheet name="Прил 1" sheetId="1" r:id="rId1"/>
    <sheet name="Прил 2" sheetId="2" r:id="rId2"/>
    <sheet name="Прил 3." sheetId="3" r:id="rId3"/>
    <sheet name="Прил 4." sheetId="4" r:id="rId4"/>
    <sheet name="Прил 5." sheetId="5" r:id="rId5"/>
    <sheet name="Прил 6." sheetId="6" r:id="rId6"/>
    <sheet name="Прил 7." sheetId="7" r:id="rId7"/>
    <sheet name="Прил 8." sheetId="8" r:id="rId8"/>
    <sheet name="Прил 9." sheetId="9" r:id="rId9"/>
    <sheet name="Прил 10." sheetId="10" r:id="rId10"/>
    <sheet name="Прил 11." sheetId="11" r:id="rId11"/>
    <sheet name="Лист2" sheetId="12" r:id="rId12"/>
  </sheets>
  <definedNames>
    <definedName name="_Toc105952697" localSheetId="3">'Прил 4.'!#REF!</definedName>
    <definedName name="_Toc105952698" localSheetId="3">'Прил 4.'!#REF!</definedName>
    <definedName name="_xlnm._FilterDatabase" localSheetId="5" hidden="1">'Прил 6.'!$A$6:$IS$121</definedName>
    <definedName name="_xlnm._FilterDatabase" localSheetId="6" hidden="1">'Прил 7.'!$A$6:$M$109</definedName>
    <definedName name="_xlnm._FilterDatabase" localSheetId="7" hidden="1">'Прил 8.'!$A$6:$L$126</definedName>
    <definedName name="_xlnm._FilterDatabase" localSheetId="8" hidden="1">'Прил 9.'!$A$6:$L$109</definedName>
    <definedName name="_xlnm.Print_Area" localSheetId="1">'Прил 2'!$A$1:$F$33</definedName>
    <definedName name="_xlnm.Print_Area" localSheetId="3">'Прил 4.'!$A$1:$C$48</definedName>
    <definedName name="_xlnm.Print_Area" localSheetId="4">'Прил 5.'!$A$1:$D$46</definedName>
    <definedName name="_xlnm.Print_Area" localSheetId="5">'Прил 6.'!$A$1:$J$122</definedName>
    <definedName name="_xlnm.Print_Area" localSheetId="6">'Прил 7.'!$A$1:$J$109</definedName>
    <definedName name="_xlnm.Print_Area" localSheetId="7">'Прил 8.'!$A$1:$H$126</definedName>
    <definedName name="_xlnm.Print_Area" localSheetId="8">'Прил 9.'!$A$1:$I$109</definedName>
    <definedName name="п" localSheetId="10">#REF!</definedName>
    <definedName name="п" localSheetId="6">#REF!</definedName>
    <definedName name="п" localSheetId="7">#REF!</definedName>
    <definedName name="п">#REF!</definedName>
    <definedName name="пр" localSheetId="7">#REF!</definedName>
    <definedName name="пр">#REF!</definedName>
    <definedName name="приложение8" localSheetId="10">#REF!</definedName>
    <definedName name="приложение8" localSheetId="6">#REF!</definedName>
    <definedName name="приложение8" localSheetId="7">#REF!</definedName>
    <definedName name="приложение8">#REF!</definedName>
  </definedNames>
  <calcPr fullCalcOnLoad="1"/>
</workbook>
</file>

<file path=xl/sharedStrings.xml><?xml version="1.0" encoding="utf-8"?>
<sst xmlns="http://schemas.openxmlformats.org/spreadsheetml/2006/main" count="2174" uniqueCount="345">
  <si>
    <t>Наименование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</si>
  <si>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</si>
  <si>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</si>
  <si>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</si>
  <si>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</si>
  <si>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</si>
  <si>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</si>
  <si>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</si>
  <si>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</si>
  <si>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</si>
  <si>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</si>
  <si>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</si>
  <si>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</si>
  <si>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</si>
  <si>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</si>
  <si>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</si>
  <si>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</si>
  <si>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</si>
  <si>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</si>
  <si>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</si>
  <si>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</si>
  <si>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</si>
  <si>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</si>
  <si>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</si>
  <si>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</si>
  <si>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</si>
  <si>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</si>
  <si>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</si>
  <si>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</si>
  <si>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</si>
  <si>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</si>
  <si>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</si>
  <si>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</si>
  <si>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</si>
  <si>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</si>
  <si>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</si>
  <si>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</si>
  <si>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</si>
  <si>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</si>
  <si>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</si>
  <si>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</si>
  <si>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</si>
  <si>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</si>
  <si>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</si>
  <si>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</si>
  <si>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</si>
  <si>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</si>
  <si>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</si>
  <si>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</si>
  <si>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</si>
  <si>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</si>
  <si>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</si>
  <si>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</si>
  <si>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</si>
  <si>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</si>
  <si>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</si>
  <si>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</si>
  <si>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</si>
  <si>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</si>
  <si>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</si>
  <si>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</si>
  <si>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</si>
  <si>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</si>
  <si>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</si>
  <si>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</si>
  <si>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</si>
  <si>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</si>
  <si>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</si>
  <si>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</si>
  <si>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</si>
  <si>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</si>
  <si>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</si>
  <si>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</si>
  <si>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</si>
  <si>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</si>
  <si>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</si>
  <si>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</si>
  <si>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</si>
  <si>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</si>
  <si>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</si>
  <si>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</si>
  <si>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</si>
  <si>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</si>
  <si>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</si>
  <si>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</si>
  <si>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</si>
  <si>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</si>
  <si>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</si>
  <si>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</si>
  <si>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</si>
  <si>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</si>
  <si>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</si>
  <si>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</si>
  <si>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</si>
  <si>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</si>
  <si>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</si>
  <si>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</si>
  <si>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</si>
  <si>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</si>
  <si>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</si>
  <si>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</si>
  <si>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</si>
  <si>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Прочие неналоговые доходы  </t>
  </si>
  <si>
    <t xml:space="preserve">Прочие безвозмездные поступления  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</si>
  <si>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</si>
  <si>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</si>
  <si>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</si>
  <si>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</si>
  <si>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</si>
  <si>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</si>
  <si>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</si>
  <si>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</si>
  <si>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</si>
  <si>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>02</t>
  </si>
  <si>
    <t>999</t>
  </si>
  <si>
    <t>121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</si>
  <si>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</si>
  <si>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</si>
  <si>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</si>
  <si>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</si>
  <si>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</si>
  <si>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</si>
  <si>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</si>
  <si>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</si>
  <si>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</si>
  <si>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</si>
  <si>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</si>
  <si>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</si>
  <si>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</si>
  <si>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</si>
  <si>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</si>
  <si>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</si>
  <si>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</si>
  <si>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</si>
  <si>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r>
      <t>Налог на имущество физических лиц</t>
    </r>
    <r>
      <rPr>
        <i/>
        <sz val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</si>
  <si>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</rPr>
      <t xml:space="preserve"> </t>
    </r>
  </si>
  <si>
    <t>000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</si>
  <si>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</si>
  <si>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</si>
  <si>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9999</t>
  </si>
  <si>
    <t>1 11 05035 10 0000 120</t>
  </si>
  <si>
    <t>1 13 02995 10 0000 130</t>
  </si>
  <si>
    <t>129</t>
  </si>
  <si>
    <t>119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</si>
  <si>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</si>
  <si>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</si>
  <si>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</si>
  <si>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831</t>
  </si>
  <si>
    <t>Уплата прочих налогов, сборов</t>
  </si>
  <si>
    <t>МБ</t>
  </si>
  <si>
    <t>ФБ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</si>
  <si>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</si>
  <si>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</si>
  <si>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</si>
  <si>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</si>
  <si>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</si>
  <si>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</si>
  <si>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</si>
  <si>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</si>
  <si>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</si>
  <si>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</si>
  <si>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</si>
  <si>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</si>
  <si>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</si>
  <si>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</si>
  <si>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</si>
  <si>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01 0 38 01190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</si>
  <si>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</si>
  <si>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</si>
  <si>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Иземенение  + -</t>
  </si>
  <si>
    <t>изменение +; -</t>
  </si>
  <si>
    <t>870</t>
  </si>
  <si>
    <t>01 3 00 00110</t>
  </si>
  <si>
    <t>01 3 00 00100</t>
  </si>
  <si>
    <t>01 3 00 00000</t>
  </si>
  <si>
    <t>01 2 00 00000</t>
  </si>
  <si>
    <t>99 0 00 09999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</si>
  <si>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</si>
  <si>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</si>
  <si>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</si>
  <si>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Средства самообложения граждан, зачисляемые в бюджеты сельских поселений</t>
  </si>
  <si>
    <t xml:space="preserve"> 2020 утв</t>
  </si>
  <si>
    <t xml:space="preserve"> 2020 год </t>
  </si>
  <si>
    <t>Изменение в 2021+ -</t>
  </si>
  <si>
    <t>2021 утв.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</si>
  <si>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</si>
  <si>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</si>
  <si>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</si>
  <si>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</si>
  <si>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</si>
  <si>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</si>
  <si>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 xml:space="preserve"> 2 02 40000 00 0000 150</t>
  </si>
  <si>
    <t xml:space="preserve">2 07 00000 00 0000 150 </t>
  </si>
  <si>
    <t>Другие общегосударственные вопросы</t>
  </si>
  <si>
    <t>0113</t>
  </si>
  <si>
    <t>13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</si>
  <si>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</si>
  <si>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 xml:space="preserve">  </t>
  </si>
  <si>
    <t>Резервные средства</t>
  </si>
  <si>
    <t>Резервные фонды администрации МО "Бельтирское сельское поселение"</t>
  </si>
  <si>
    <t>Культура, кинематография</t>
  </si>
  <si>
    <t>01 1 02 00202</t>
  </si>
  <si>
    <t>01 1 02 51180</t>
  </si>
  <si>
    <t>01 0 Л0 00101</t>
  </si>
  <si>
    <t>01 0 Л0 00102</t>
  </si>
  <si>
    <t>01 3 01 00102</t>
  </si>
  <si>
    <t>99 0 01  00101</t>
  </si>
  <si>
    <t>99 0 01  00100</t>
  </si>
  <si>
    <t>99 0 02  00101</t>
  </si>
  <si>
    <t>99 0 02  00100</t>
  </si>
  <si>
    <t>01 0 Л0 00100</t>
  </si>
  <si>
    <t>01 2 02 00202</t>
  </si>
  <si>
    <t>01 3 01 00100</t>
  </si>
  <si>
    <t>01 3 01 00101</t>
  </si>
  <si>
    <t>01 3 02 00101</t>
  </si>
  <si>
    <t>99 0 01  00000</t>
  </si>
  <si>
    <t>Непрограммные направления деятельности</t>
  </si>
  <si>
    <t>99 0 00  00000</t>
  </si>
  <si>
    <t>Глава муниципального образования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</si>
  <si>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</si>
  <si>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МКУ "Культурно-спортивный центр Бельтир" (в части обеспечения твердым топливом)</t>
  </si>
  <si>
    <t>14</t>
  </si>
  <si>
    <t>Другие вопросы в области национальной безопасности и правоохранительной деятельности</t>
  </si>
  <si>
    <t>Расходы на выплаты работникам и обеспечение функций органов местного самоуправления и учреждений</t>
  </si>
  <si>
    <t>2023 год</t>
  </si>
  <si>
    <t>99 0 02  00000</t>
  </si>
  <si>
    <t>Материально-техническое обеспечение функций органов местного самоуправления</t>
  </si>
  <si>
    <t>01 2 02 00200</t>
  </si>
  <si>
    <t>Подпрограмма "Устойчивое развитие систем жизнеобеспечения"</t>
  </si>
  <si>
    <t>01 2 02 00207</t>
  </si>
  <si>
    <t>Профилактика экстремизма и терроризма на территории муниципального образования</t>
  </si>
  <si>
    <t>01 3 02 00100</t>
  </si>
  <si>
    <t>Материально – техническое обеспечение работников в сфере культуры</t>
  </si>
  <si>
    <t>Расходы на обеспечение функций Председателя представительного органа муниципального образования</t>
  </si>
  <si>
    <t>Организация и проведение мероприятий</t>
  </si>
  <si>
    <t>01 1 02 00200</t>
  </si>
  <si>
    <t>Основное мероприятие "Обеспечение эффективного управленияя муниципальными финансами"</t>
  </si>
  <si>
    <t>01 1 02 00000</t>
  </si>
  <si>
    <t>01 0 Л0 00000</t>
  </si>
  <si>
    <t>01 0 00 00000</t>
  </si>
  <si>
    <t>Муниципальная программа "Комплексное развитие территорий МО"Бельтирское сельское поселение""</t>
  </si>
  <si>
    <t>01 1 00 00000</t>
  </si>
  <si>
    <t>Подпрограмма"Развитие экономического и налогового потенциала"</t>
  </si>
  <si>
    <t xml:space="preserve">Организация и проведение мероприятий в сфере финансов </t>
  </si>
  <si>
    <t>Основное мероприятие"Обеспечение безопасности населения"</t>
  </si>
  <si>
    <t>01 2 02 00000</t>
  </si>
  <si>
    <t>Подпрограмма "Развитие социально-культурной сферы"</t>
  </si>
  <si>
    <t>01 3 01 00000</t>
  </si>
  <si>
    <t>Основное мероприятие "Развитие культуры и молодежной политики"</t>
  </si>
  <si>
    <t>01 3 02 00000</t>
  </si>
  <si>
    <t>0314</t>
  </si>
  <si>
    <t>2</t>
  </si>
  <si>
    <t>Администрация МО Бельтирское сельское поселение</t>
  </si>
  <si>
    <t>Повышение эффективности деятельности Администрации муниципального образования Бельтирское сельское поселение"</t>
  </si>
  <si>
    <t>Муниципальная программа "Комплексное развитие территорий МО Бельтирское сельское поселение"</t>
  </si>
  <si>
    <t>Повышение эффективности деятельности Администрации муниципального образования Бельтирское сельское поселение</t>
  </si>
  <si>
    <t>Материально-техническое обеспечение Администрации МО Бельтирское сельское поселение</t>
  </si>
  <si>
    <t>Расходы на обеспечение функций Администрации МО Бельтирское сельское поселение (в части обеспечения твердым топливом)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</si>
  <si>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Бельтирское сельское поселение "Комплексное развитие территорий Бельтирского сельского поселения"</t>
  </si>
  <si>
    <t>Повышение эффективности деятельности Администрации МО Бельтирское сельское поселение</t>
  </si>
  <si>
    <t xml:space="preserve">Материально-техническое обеспечение Администрации МО Бельтирское сельское поселение </t>
  </si>
  <si>
    <t>Резервные фонды администрации МО Бельтирское сельское поселение</t>
  </si>
  <si>
    <t>Источники финансирования дефицита бюджета сельской администрации муниципального образования Бельтирское сельское поселение</t>
  </si>
  <si>
    <t xml:space="preserve"> (тыс. рублей) 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</si>
  <si>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</si>
  <si>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</si>
  <si>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</si>
  <si>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</si>
  <si>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000 01 00 00 00 00 0000 000</t>
  </si>
  <si>
    <t>Изменение остатков средств на счетах по учету средств бюджета</t>
  </si>
  <si>
    <t>Сумма, тыс. руб. 2024 год</t>
  </si>
  <si>
    <t>2024 год</t>
  </si>
  <si>
    <t>01 2 01 00000</t>
  </si>
  <si>
    <t>Основное мероприятие "Повышение уровня благоустройства территории"</t>
  </si>
  <si>
    <t>Жилищно-коммунальное хозяйство</t>
  </si>
  <si>
    <t>Благоустройство</t>
  </si>
  <si>
    <t>247</t>
  </si>
  <si>
    <t>0503</t>
  </si>
  <si>
    <t>0500</t>
  </si>
  <si>
    <t>0</t>
  </si>
  <si>
    <t>2023 утв</t>
  </si>
  <si>
    <t>801  01 05 02 01 10 0000 510</t>
  </si>
  <si>
    <t>801  01 05 02 01 10 0000 610</t>
  </si>
  <si>
    <t xml:space="preserve"> 801 01 05 00 00 00 0000 000</t>
  </si>
  <si>
    <t>Сумма, тыс. руб. 2023год</t>
  </si>
  <si>
    <t>Сумма, тыс. руб. 2025 год</t>
  </si>
  <si>
    <t>Объем поступлений доходов в бюджет муниципального образования Бельтирское  сельское поселение в 2023 году</t>
  </si>
  <si>
    <t xml:space="preserve"> 2023 год</t>
  </si>
  <si>
    <t>2025 год</t>
  </si>
  <si>
    <t>0405</t>
  </si>
  <si>
    <t>0400</t>
  </si>
  <si>
    <t>Национальная экономика</t>
  </si>
  <si>
    <t>0112</t>
  </si>
  <si>
    <t>01 1 04 00000</t>
  </si>
  <si>
    <t>01 1 04 00100</t>
  </si>
  <si>
    <t>01 1 04 00101</t>
  </si>
  <si>
    <t>Основное мероприятие "Содействие в развитии сельского хозяйства"</t>
  </si>
  <si>
    <t xml:space="preserve">Материально – техническое обеспечение работников в сельско-хозяйственной сфере </t>
  </si>
  <si>
    <t>Ведомственная структура расходов бюджета муниципального образования Бельтирское сельское поселение на 2023 год</t>
  </si>
  <si>
    <t>10</t>
  </si>
  <si>
    <t xml:space="preserve"> </t>
  </si>
  <si>
    <t>Расходы на осуществление государственных полномочий Республики Алтай в области законодательства об административных правонарушениях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</si>
  <si>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</si>
  <si>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</si>
  <si>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НАЦИОНАЛЬНАЯ ЭКОНОМИКА </t>
  </si>
  <si>
    <t>ЖИЛИЩНО-КОММУНАЛЬНОЕ ХОЗЯЙСТВО</t>
  </si>
  <si>
    <t>Распределение
бюджетных ассигнований по разделам, подразделам классификации расходов бюджета муниципального образования Бельтирское  сельское поселение   на 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</si>
  <si>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</si>
  <si>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</si>
  <si>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Объем поступлений доходов в бюджет муниципального образования Бельтирское  сельское поселение в 2024-2025годах</t>
  </si>
  <si>
    <t>Сельское хозяйство и рыболовство</t>
  </si>
  <si>
    <t>Распределение
бюджетных ассигнований по разделам, подразделам классификации расходов бюджета муниципального образования Бельтирское сельское поселение на 2024-2025 годы</t>
  </si>
  <si>
    <t>2024 утв</t>
  </si>
  <si>
    <t>Ведомственная структура расходов бюджета муниципального образования Бельтирское сельское                                                                        поселение на 2024-2025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</si>
  <si>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2024 -2025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</si>
  <si>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2023 год</t>
  </si>
  <si>
    <t>2023 год утв</t>
  </si>
  <si>
    <t>Распределение бюджетных ассигнований на реализацию муниципальных программ на 2023год</t>
  </si>
  <si>
    <t>Распределение бюджетных ассигнований на реализацию муниципальных программ на 2024 - 2025 года</t>
  </si>
  <si>
    <t xml:space="preserve">Прочая закупка товаров, работ и услуг </t>
  </si>
  <si>
    <t>Прочая закупка товаров, работ и услуг</t>
  </si>
  <si>
    <t>Фонд оплаты труда  учреждений</t>
  </si>
  <si>
    <t>Закупка энергетических ресурсов</t>
  </si>
  <si>
    <t>Исполнение судебных актов Российской Федерации и мировых соглашений по возмещению причиненного вреда</t>
  </si>
  <si>
    <t>01 2 01 S9600</t>
  </si>
  <si>
    <t>Благоустройство территорий в рамках реализации проекта "Инициативы граждан"</t>
  </si>
  <si>
    <t>01 2 02 51180</t>
  </si>
  <si>
    <t>01 1 01 00000</t>
  </si>
  <si>
    <t>01 1 01 45300</t>
  </si>
  <si>
    <t>1 05 03010 01 1000 110</t>
  </si>
  <si>
    <t>Прочие доходы от оказания платных услуг (работ) получателями средств бюджетов сельских поселений</t>
  </si>
  <si>
    <t xml:space="preserve">1 17 00000 00 0000 180  </t>
  </si>
  <si>
    <t xml:space="preserve"> 2 00 00000 00 0000 000</t>
  </si>
  <si>
    <t xml:space="preserve">Безвозмездные поступления 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</si>
  <si>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 Совета депутатов муниципального образования                                                                                                                                            Бельтирское сельское поселение от27.12.2022г. №32-3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2023год и на плановый период 2024 и 2025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</si>
  <si>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 Совета депутатов муниципального образования                                                                                                     Бельтирское сельское поселение от  27.12.2022 №  32-3                                                               «О  бюджете муниципального образования Бельтирское сельское поселение
на 2023 год и на плановый период 2024 и 2025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</si>
  <si>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 Совета депутатов  муниципального образования                                                                                                                                                    Бельтирское  сельское поселение от  27.12.2022г.  №  32-3                                                                                  «О бюджете муниципального образования Бельтирское  сельское поселение
на 2023 год и на плановый период 2024 и 2025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</si>
  <si>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сельское поселение от 27.12.2022г.  №  32-3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2023 год и на плановый период 2024 и 2025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</si>
  <si>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сельское поселение от 27.12.2022г.  №  32-3       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2023 год и на плановый период 2024 и 2025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</si>
  <si>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к Решению сессии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 от 27.12.2022г.  № 32-3                                                                                      «О  бюджете муниципального образования Бельтирское сельское поселение
на 2023 год и на плановый период 2024 и 2025 годов»</t>
  </si>
  <si>
    <t>Приложение 7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27.12.2022г.  №32-3                                                                                              «О  бюджете муниципального образования Бельтирское сельское поселение
на 2023 год и на плановый период 2024 и 2025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</si>
  <si>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к Решению сессии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27.12.2022г.  № 32-3                                                                                        «О  бюджете муниципального образования Бельтирское сельское поселение  на 2023 год и на плановый период 2024 и 2025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</si>
  <si>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к Решению сессии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27.12.2022г. № 32-3                                                                                                  «О  бюджете муниципального образования Бельтирское сельское поселение                                                                      на 2023 год и  на плановый период 2024 и 2025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</si>
  <si>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27.12.2022г.   №32-3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2023 год и на плановый период 2024 и 2025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</si>
  <si>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к Решению сессии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27.12.2022г. №32-3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2023 год и на плановый период 2024 и 2025 годов»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</si>
</sst>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\ _₽_-;\-* #,##0\ _₽_-;_-* &quot;-&quot;??\ _₽_-;_-@_-"/>
    <numFmt numFmtId="175" formatCode="[$-FC19]d\ mmmm\ yyyy\ &quot;г.&quot;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Arial Cyr"/>
      <family val="0"/>
    </font>
    <font>
      <sz val="9"/>
      <color indexed="8"/>
      <name val="Arial Cyr"/>
      <family val="0"/>
    </font>
    <font>
      <sz val="14"/>
      <color indexed="8"/>
      <name val="Arial Cyr"/>
      <family val="0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0"/>
      <color rgb="FF22272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62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justify"/>
    </xf>
    <xf numFmtId="0" fontId="18" fillId="0" borderId="0" xfId="0" applyFont="1" applyAlignment="1">
      <alignment horizontal="left" vertical="justify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73" fontId="5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vertical="top" wrapText="1"/>
    </xf>
    <xf numFmtId="4" fontId="9" fillId="0" borderId="11" xfId="68" applyNumberFormat="1" applyFont="1" applyFill="1" applyBorder="1" applyAlignment="1">
      <alignment horizontal="center" wrapText="1"/>
    </xf>
    <xf numFmtId="171" fontId="7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71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 shrinkToFit="1"/>
    </xf>
    <xf numFmtId="49" fontId="25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49" fontId="12" fillId="0" borderId="11" xfId="56" applyNumberFormat="1" applyFont="1" applyFill="1" applyBorder="1" applyAlignment="1">
      <alignment horizontal="center" vertical="center" wrapText="1"/>
      <protection/>
    </xf>
    <xf numFmtId="171" fontId="12" fillId="0" borderId="0" xfId="0" applyNumberFormat="1" applyFont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justify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 wrapText="1"/>
    </xf>
    <xf numFmtId="4" fontId="7" fillId="0" borderId="11" xfId="68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174" fontId="7" fillId="0" borderId="11" xfId="65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71" fontId="2" fillId="0" borderId="0" xfId="69" applyNumberFormat="1" applyFont="1" applyAlignment="1">
      <alignment horizontal="right"/>
    </xf>
    <xf numFmtId="0" fontId="2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justify"/>
    </xf>
    <xf numFmtId="171" fontId="2" fillId="0" borderId="11" xfId="69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1" fontId="2" fillId="0" borderId="0" xfId="69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171" fontId="26" fillId="0" borderId="0" xfId="69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1" fontId="3" fillId="0" borderId="0" xfId="69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71" fontId="2" fillId="0" borderId="0" xfId="69" applyNumberFormat="1" applyFont="1" applyBorder="1" applyAlignment="1">
      <alignment horizontal="center"/>
    </xf>
    <xf numFmtId="171" fontId="2" fillId="0" borderId="0" xfId="69" applyNumberFormat="1" applyFont="1" applyAlignment="1">
      <alignment horizontal="center"/>
    </xf>
    <xf numFmtId="171" fontId="2" fillId="0" borderId="0" xfId="69" applyNumberFormat="1" applyFont="1" applyAlignment="1">
      <alignment/>
    </xf>
    <xf numFmtId="0" fontId="13" fillId="0" borderId="0" xfId="0" applyFont="1" applyFill="1" applyAlignment="1">
      <alignment vertical="top" wrapText="1"/>
    </xf>
    <xf numFmtId="0" fontId="7" fillId="0" borderId="11" xfId="0" applyFont="1" applyBorder="1" applyAlignment="1">
      <alignment horizontal="right"/>
    </xf>
    <xf numFmtId="49" fontId="7" fillId="0" borderId="11" xfId="69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1" fontId="9" fillId="0" borderId="12" xfId="69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justify"/>
    </xf>
    <xf numFmtId="49" fontId="9" fillId="35" borderId="11" xfId="0" applyNumberFormat="1" applyFont="1" applyFill="1" applyBorder="1" applyAlignment="1">
      <alignment wrapText="1"/>
    </xf>
    <xf numFmtId="49" fontId="7" fillId="35" borderId="11" xfId="0" applyNumberFormat="1" applyFont="1" applyFill="1" applyBorder="1" applyAlignment="1">
      <alignment horizontal="center" wrapText="1"/>
    </xf>
    <xf numFmtId="49" fontId="7" fillId="35" borderId="11" xfId="0" applyNumberFormat="1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1" fontId="7" fillId="0" borderId="12" xfId="69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justify" vertical="top" wrapText="1"/>
    </xf>
    <xf numFmtId="0" fontId="7" fillId="33" borderId="11" xfId="0" applyFont="1" applyFill="1" applyBorder="1" applyAlignment="1">
      <alignment vertical="justify" wrapText="1"/>
    </xf>
    <xf numFmtId="0" fontId="7" fillId="33" borderId="11" xfId="0" applyFont="1" applyFill="1" applyBorder="1" applyAlignment="1">
      <alignment vertical="center" wrapText="1"/>
    </xf>
    <xf numFmtId="171" fontId="9" fillId="33" borderId="11" xfId="0" applyNumberFormat="1" applyFont="1" applyFill="1" applyBorder="1" applyAlignment="1">
      <alignment horizontal="center" vertical="top" wrapText="1"/>
    </xf>
    <xf numFmtId="171" fontId="9" fillId="0" borderId="11" xfId="69" applyNumberFormat="1" applyFont="1" applyFill="1" applyBorder="1" applyAlignment="1">
      <alignment horizontal="center"/>
    </xf>
    <xf numFmtId="171" fontId="7" fillId="0" borderId="11" xfId="69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73" fontId="7" fillId="0" borderId="0" xfId="0" applyNumberFormat="1" applyFont="1" applyAlignment="1">
      <alignment/>
    </xf>
    <xf numFmtId="0" fontId="0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vertical="top" wrapText="1"/>
    </xf>
    <xf numFmtId="2" fontId="7" fillId="0" borderId="11" xfId="69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 horizontal="right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justify" vertical="center" wrapText="1" shrinkToFit="1"/>
    </xf>
    <xf numFmtId="0" fontId="7" fillId="0" borderId="11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/>
    </xf>
    <xf numFmtId="0" fontId="12" fillId="33" borderId="11" xfId="56" applyFont="1" applyFill="1" applyBorder="1" applyAlignment="1">
      <alignment vertical="top" wrapText="1"/>
      <protection/>
    </xf>
    <xf numFmtId="49" fontId="9" fillId="33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49" fontId="12" fillId="33" borderId="11" xfId="56" applyNumberFormat="1" applyFont="1" applyFill="1" applyBorder="1" applyAlignment="1">
      <alignment horizontal="center" vertical="center" wrapText="1"/>
      <protection/>
    </xf>
    <xf numFmtId="171" fontId="9" fillId="33" borderId="11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Alignment="1">
      <alignment wrapText="1"/>
    </xf>
    <xf numFmtId="0" fontId="25" fillId="0" borderId="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171" fontId="12" fillId="0" borderId="0" xfId="0" applyNumberFormat="1" applyFont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171" fontId="7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71" fontId="7" fillId="0" borderId="11" xfId="0" applyNumberFormat="1" applyFont="1" applyFill="1" applyBorder="1" applyAlignment="1">
      <alignment horizontal="center" wrapText="1"/>
    </xf>
    <xf numFmtId="174" fontId="7" fillId="0" borderId="11" xfId="65" applyNumberFormat="1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171" fontId="9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9" fillId="33" borderId="1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171" fontId="7" fillId="33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0" fontId="25" fillId="33" borderId="11" xfId="0" applyFont="1" applyFill="1" applyBorder="1" applyAlignment="1">
      <alignment wrapText="1"/>
    </xf>
    <xf numFmtId="49" fontId="25" fillId="33" borderId="11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49" fontId="9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 shrinkToFit="1"/>
    </xf>
    <xf numFmtId="171" fontId="9" fillId="33" borderId="11" xfId="0" applyNumberFormat="1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shrinkToFit="1"/>
    </xf>
    <xf numFmtId="0" fontId="12" fillId="33" borderId="11" xfId="56" applyFont="1" applyFill="1" applyBorder="1" applyAlignment="1">
      <alignment wrapText="1"/>
      <protection/>
    </xf>
    <xf numFmtId="0" fontId="12" fillId="0" borderId="11" xfId="56" applyFont="1" applyFill="1" applyBorder="1" applyAlignment="1">
      <alignment horizontal="justify" wrapText="1"/>
      <protection/>
    </xf>
    <xf numFmtId="49" fontId="25" fillId="0" borderId="11" xfId="0" applyNumberFormat="1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justify" wrapText="1" shrinkToFit="1"/>
    </xf>
    <xf numFmtId="0" fontId="12" fillId="33" borderId="11" xfId="52" applyFont="1" applyFill="1" applyBorder="1" applyAlignment="1">
      <alignment wrapText="1"/>
    </xf>
    <xf numFmtId="49" fontId="12" fillId="0" borderId="11" xfId="56" applyNumberFormat="1" applyFont="1" applyFill="1" applyBorder="1" applyAlignment="1">
      <alignment horizontal="center" wrapText="1"/>
      <protection/>
    </xf>
    <xf numFmtId="0" fontId="9" fillId="34" borderId="11" xfId="0" applyFont="1" applyFill="1" applyBorder="1" applyAlignment="1">
      <alignment horizontal="justify" wrapText="1" shrinkToFit="1"/>
    </xf>
    <xf numFmtId="49" fontId="12" fillId="33" borderId="11" xfId="56" applyNumberFormat="1" applyFont="1" applyFill="1" applyBorder="1" applyAlignment="1">
      <alignment horizontal="center" wrapText="1"/>
      <protection/>
    </xf>
    <xf numFmtId="0" fontId="7" fillId="34" borderId="11" xfId="0" applyFont="1" applyFill="1" applyBorder="1" applyAlignment="1">
      <alignment horizontal="justify" wrapText="1"/>
    </xf>
    <xf numFmtId="0" fontId="25" fillId="0" borderId="11" xfId="0" applyFont="1" applyFill="1" applyBorder="1" applyAlignment="1">
      <alignment wrapText="1"/>
    </xf>
    <xf numFmtId="171" fontId="9" fillId="0" borderId="11" xfId="0" applyNumberFormat="1" applyFont="1" applyFill="1" applyBorder="1" applyAlignment="1">
      <alignment horizontal="center" wrapText="1"/>
    </xf>
    <xf numFmtId="171" fontId="12" fillId="0" borderId="0" xfId="0" applyNumberFormat="1" applyFont="1" applyAlignment="1">
      <alignment horizontal="center" wrapText="1"/>
    </xf>
    <xf numFmtId="171" fontId="12" fillId="0" borderId="0" xfId="0" applyNumberFormat="1" applyFont="1" applyAlignment="1">
      <alignment/>
    </xf>
    <xf numFmtId="171" fontId="7" fillId="0" borderId="13" xfId="0" applyNumberFormat="1" applyFont="1" applyFill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7" fillId="34" borderId="11" xfId="0" applyFont="1" applyFill="1" applyBorder="1" applyAlignment="1">
      <alignment horizontal="justify"/>
    </xf>
    <xf numFmtId="0" fontId="9" fillId="34" borderId="11" xfId="0" applyFont="1" applyFill="1" applyBorder="1" applyAlignment="1">
      <alignment horizontal="justify"/>
    </xf>
    <xf numFmtId="0" fontId="65" fillId="0" borderId="11" xfId="0" applyFont="1" applyBorder="1" applyAlignment="1">
      <alignment wrapText="1"/>
    </xf>
    <xf numFmtId="0" fontId="14" fillId="0" borderId="14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171" fontId="12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9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11" xfId="56" applyFont="1" applyFill="1" applyBorder="1" applyAlignment="1">
      <alignment vertical="center" wrapText="1"/>
      <protection/>
    </xf>
    <xf numFmtId="0" fontId="12" fillId="0" borderId="11" xfId="56" applyFont="1" applyFill="1" applyBorder="1" applyAlignment="1">
      <alignment horizontal="justify" vertical="center" wrapText="1"/>
      <protection/>
    </xf>
    <xf numFmtId="0" fontId="12" fillId="33" borderId="11" xfId="52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171" fontId="12" fillId="0" borderId="11" xfId="0" applyNumberFormat="1" applyFont="1" applyBorder="1" applyAlignment="1">
      <alignment horizontal="center" vertical="center" wrapText="1"/>
    </xf>
    <xf numFmtId="171" fontId="12" fillId="0" borderId="11" xfId="0" applyNumberFormat="1" applyFont="1" applyBorder="1" applyAlignment="1">
      <alignment vertical="center"/>
    </xf>
    <xf numFmtId="0" fontId="65" fillId="33" borderId="11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vertical="center"/>
    </xf>
    <xf numFmtId="2" fontId="7" fillId="0" borderId="11" xfId="0" applyNumberFormat="1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center" wrapText="1"/>
    </xf>
    <xf numFmtId="0" fontId="64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justify" vertical="center" wrapText="1" shrinkToFit="1"/>
    </xf>
    <xf numFmtId="0" fontId="12" fillId="33" borderId="11" xfId="56" applyFont="1" applyFill="1" applyBorder="1" applyAlignment="1">
      <alignment horizontal="justify" vertical="center" wrapText="1"/>
      <protection/>
    </xf>
    <xf numFmtId="0" fontId="9" fillId="33" borderId="11" xfId="0" applyFont="1" applyFill="1" applyBorder="1" applyAlignment="1">
      <alignment horizontal="justify" vertical="center" wrapText="1" shrinkToFit="1"/>
    </xf>
    <xf numFmtId="0" fontId="9" fillId="34" borderId="11" xfId="0" applyFont="1" applyFill="1" applyBorder="1" applyAlignment="1">
      <alignment horizontal="justify" wrapText="1"/>
    </xf>
    <xf numFmtId="171" fontId="9" fillId="0" borderId="11" xfId="0" applyNumberFormat="1" applyFont="1" applyFill="1" applyBorder="1" applyAlignment="1">
      <alignment horizontal="center" vertical="center" wrapText="1"/>
    </xf>
    <xf numFmtId="171" fontId="25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171" fontId="25" fillId="0" borderId="11" xfId="0" applyNumberFormat="1" applyFont="1" applyBorder="1" applyAlignment="1">
      <alignment vertical="center"/>
    </xf>
    <xf numFmtId="171" fontId="2" fillId="0" borderId="0" xfId="0" applyNumberFormat="1" applyFont="1" applyAlignment="1">
      <alignment/>
    </xf>
    <xf numFmtId="2" fontId="7" fillId="0" borderId="11" xfId="0" applyNumberFormat="1" applyFont="1" applyBorder="1" applyAlignment="1">
      <alignment horizontal="right" wrapText="1"/>
    </xf>
    <xf numFmtId="2" fontId="7" fillId="0" borderId="11" xfId="0" applyNumberFormat="1" applyFont="1" applyBorder="1" applyAlignment="1">
      <alignment horizontal="center" wrapText="1"/>
    </xf>
    <xf numFmtId="2" fontId="7" fillId="35" borderId="11" xfId="0" applyNumberFormat="1" applyFont="1" applyFill="1" applyBorder="1" applyAlignment="1">
      <alignment horizontal="center" wrapText="1"/>
    </xf>
    <xf numFmtId="2" fontId="7" fillId="0" borderId="11" xfId="69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11" xfId="0" applyBorder="1" applyAlignment="1">
      <alignment/>
    </xf>
    <xf numFmtId="172" fontId="7" fillId="0" borderId="1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0" fontId="9" fillId="33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71" fontId="7" fillId="34" borderId="0" xfId="0" applyNumberFormat="1" applyFont="1" applyFill="1" applyBorder="1" applyAlignment="1">
      <alignment horizontal="center" vertical="top" wrapText="1"/>
    </xf>
    <xf numFmtId="171" fontId="9" fillId="0" borderId="0" xfId="0" applyNumberFormat="1" applyFont="1" applyFill="1" applyBorder="1" applyAlignment="1">
      <alignment horizontal="center" vertical="top" wrapText="1"/>
    </xf>
    <xf numFmtId="2" fontId="25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Fill="1" applyBorder="1" applyAlignment="1">
      <alignment horizontal="right" vertical="center" wrapText="1"/>
    </xf>
    <xf numFmtId="172" fontId="7" fillId="0" borderId="11" xfId="0" applyNumberFormat="1" applyFont="1" applyFill="1" applyBorder="1" applyAlignment="1">
      <alignment horizontal="right" wrapText="1"/>
    </xf>
    <xf numFmtId="171" fontId="7" fillId="33" borderId="11" xfId="0" applyNumberFormat="1" applyFont="1" applyFill="1" applyBorder="1" applyAlignment="1">
      <alignment wrapText="1"/>
    </xf>
    <xf numFmtId="171" fontId="7" fillId="33" borderId="11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wrapText="1"/>
    </xf>
    <xf numFmtId="171" fontId="12" fillId="0" borderId="11" xfId="0" applyNumberFormat="1" applyFont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center" wrapText="1"/>
    </xf>
    <xf numFmtId="171" fontId="25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2" fontId="7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wrapText="1"/>
    </xf>
    <xf numFmtId="2" fontId="25" fillId="33" borderId="11" xfId="0" applyNumberFormat="1" applyFont="1" applyFill="1" applyBorder="1" applyAlignment="1">
      <alignment horizontal="center" wrapText="1"/>
    </xf>
    <xf numFmtId="2" fontId="9" fillId="33" borderId="11" xfId="0" applyNumberFormat="1" applyFont="1" applyFill="1" applyBorder="1" applyAlignment="1">
      <alignment horizontal="center" shrinkToFit="1"/>
    </xf>
    <xf numFmtId="2" fontId="7" fillId="33" borderId="11" xfId="0" applyNumberFormat="1" applyFont="1" applyFill="1" applyBorder="1" applyAlignment="1">
      <alignment horizontal="center" shrinkToFit="1"/>
    </xf>
    <xf numFmtId="2" fontId="25" fillId="0" borderId="11" xfId="0" applyNumberFormat="1" applyFont="1" applyFill="1" applyBorder="1" applyAlignment="1">
      <alignment horizontal="center" wrapText="1"/>
    </xf>
    <xf numFmtId="2" fontId="12" fillId="0" borderId="11" xfId="56" applyNumberFormat="1" applyFont="1" applyFill="1" applyBorder="1" applyAlignment="1">
      <alignment horizontal="center" wrapText="1"/>
      <protection/>
    </xf>
    <xf numFmtId="2" fontId="12" fillId="0" borderId="0" xfId="0" applyNumberFormat="1" applyFont="1" applyBorder="1" applyAlignment="1">
      <alignment horizontal="center" wrapText="1"/>
    </xf>
    <xf numFmtId="171" fontId="9" fillId="33" borderId="15" xfId="0" applyNumberFormat="1" applyFont="1" applyFill="1" applyBorder="1" applyAlignment="1">
      <alignment horizontal="center" vertical="top" wrapText="1"/>
    </xf>
    <xf numFmtId="171" fontId="7" fillId="33" borderId="15" xfId="0" applyNumberFormat="1" applyFont="1" applyFill="1" applyBorder="1" applyAlignment="1">
      <alignment horizontal="center" vertical="top" wrapText="1"/>
    </xf>
    <xf numFmtId="171" fontId="9" fillId="33" borderId="0" xfId="0" applyNumberFormat="1" applyFont="1" applyFill="1" applyBorder="1" applyAlignment="1">
      <alignment horizontal="center" vertical="top" wrapText="1"/>
    </xf>
    <xf numFmtId="171" fontId="7" fillId="33" borderId="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2" fontId="25" fillId="0" borderId="11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171" fontId="7" fillId="33" borderId="0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top" wrapText="1"/>
    </xf>
    <xf numFmtId="171" fontId="12" fillId="0" borderId="0" xfId="64" applyFont="1" applyAlignment="1">
      <alignment horizontal="center" vertical="top" wrapText="1"/>
    </xf>
    <xf numFmtId="0" fontId="12" fillId="0" borderId="11" xfId="56" applyFont="1" applyFill="1" applyBorder="1" applyAlignment="1">
      <alignment horizontal="left" vertical="center" wrapText="1"/>
      <protection/>
    </xf>
    <xf numFmtId="2" fontId="7" fillId="0" borderId="11" xfId="0" applyNumberFormat="1" applyFont="1" applyFill="1" applyBorder="1" applyAlignment="1">
      <alignment horizontal="right" wrapText="1"/>
    </xf>
    <xf numFmtId="2" fontId="7" fillId="0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 wrapText="1"/>
    </xf>
    <xf numFmtId="0" fontId="67" fillId="0" borderId="0" xfId="0" applyFont="1" applyAlignment="1">
      <alignment wrapText="1"/>
    </xf>
    <xf numFmtId="2" fontId="18" fillId="0" borderId="0" xfId="0" applyNumberFormat="1" applyFont="1" applyAlignment="1">
      <alignment/>
    </xf>
    <xf numFmtId="171" fontId="9" fillId="0" borderId="11" xfId="0" applyNumberFormat="1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top" wrapText="1"/>
    </xf>
    <xf numFmtId="171" fontId="9" fillId="33" borderId="11" xfId="0" applyNumberFormat="1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horizontal="right" wrapText="1"/>
    </xf>
    <xf numFmtId="171" fontId="7" fillId="0" borderId="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wrapText="1"/>
    </xf>
    <xf numFmtId="171" fontId="7" fillId="0" borderId="11" xfId="0" applyNumberFormat="1" applyFont="1" applyFill="1" applyBorder="1" applyAlignment="1">
      <alignment wrapText="1"/>
    </xf>
    <xf numFmtId="171" fontId="25" fillId="0" borderId="11" xfId="0" applyNumberFormat="1" applyFont="1" applyBorder="1" applyAlignment="1">
      <alignment horizontal="center" wrapText="1"/>
    </xf>
    <xf numFmtId="171" fontId="12" fillId="0" borderId="11" xfId="0" applyNumberFormat="1" applyFont="1" applyBorder="1" applyAlignment="1">
      <alignment horizontal="center" wrapText="1"/>
    </xf>
    <xf numFmtId="171" fontId="12" fillId="0" borderId="11" xfId="0" applyNumberFormat="1" applyFont="1" applyBorder="1" applyAlignment="1">
      <alignment wrapText="1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wrapText="1" shrinkToFit="1"/>
    </xf>
    <xf numFmtId="49" fontId="7" fillId="33" borderId="11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 shrinkToFit="1"/>
    </xf>
    <xf numFmtId="0" fontId="68" fillId="33" borderId="16" xfId="0" applyNumberFormat="1" applyFont="1" applyFill="1" applyBorder="1" applyAlignment="1">
      <alignment horizontal="left" wrapText="1"/>
    </xf>
    <xf numFmtId="0" fontId="68" fillId="33" borderId="16" xfId="0" applyFont="1" applyFill="1" applyBorder="1" applyAlignment="1">
      <alignment horizontal="left" wrapText="1"/>
    </xf>
    <xf numFmtId="43" fontId="7" fillId="0" borderId="0" xfId="65" applyFont="1" applyAlignment="1">
      <alignment horizontal="right" wrapText="1"/>
    </xf>
    <xf numFmtId="43" fontId="4" fillId="0" borderId="10" xfId="65" applyFont="1" applyFill="1" applyBorder="1" applyAlignment="1">
      <alignment horizontal="right"/>
    </xf>
    <xf numFmtId="43" fontId="7" fillId="0" borderId="11" xfId="65" applyFont="1" applyFill="1" applyBorder="1" applyAlignment="1">
      <alignment horizontal="center" wrapText="1"/>
    </xf>
    <xf numFmtId="43" fontId="7" fillId="0" borderId="11" xfId="65" applyFont="1" applyFill="1" applyBorder="1" applyAlignment="1">
      <alignment wrapText="1"/>
    </xf>
    <xf numFmtId="43" fontId="9" fillId="33" borderId="11" xfId="65" applyFont="1" applyFill="1" applyBorder="1" applyAlignment="1">
      <alignment horizontal="center" wrapText="1"/>
    </xf>
    <xf numFmtId="43" fontId="7" fillId="33" borderId="11" xfId="65" applyFont="1" applyFill="1" applyBorder="1" applyAlignment="1">
      <alignment horizontal="center" wrapText="1"/>
    </xf>
    <xf numFmtId="43" fontId="9" fillId="33" borderId="11" xfId="65" applyFont="1" applyFill="1" applyBorder="1" applyAlignment="1">
      <alignment wrapText="1"/>
    </xf>
    <xf numFmtId="43" fontId="12" fillId="0" borderId="0" xfId="65" applyFont="1" applyBorder="1" applyAlignment="1">
      <alignment/>
    </xf>
    <xf numFmtId="43" fontId="25" fillId="0" borderId="0" xfId="65" applyFont="1" applyBorder="1" applyAlignment="1">
      <alignment/>
    </xf>
    <xf numFmtId="43" fontId="12" fillId="0" borderId="0" xfId="65" applyFont="1" applyAlignment="1">
      <alignment/>
    </xf>
    <xf numFmtId="0" fontId="69" fillId="0" borderId="0" xfId="0" applyFont="1" applyAlignment="1">
      <alignment/>
    </xf>
    <xf numFmtId="0" fontId="13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14" xfId="0" applyFont="1" applyBorder="1" applyAlignment="1">
      <alignment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2" fontId="7" fillId="0" borderId="19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3" fontId="6" fillId="0" borderId="0" xfId="65" applyFont="1" applyFill="1" applyAlignment="1">
      <alignment horizontal="center" wrapText="1"/>
    </xf>
    <xf numFmtId="43" fontId="13" fillId="0" borderId="0" xfId="65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9.75390625" style="0" customWidth="1"/>
    <col min="2" max="2" width="24.875" style="0" customWidth="1"/>
    <col min="3" max="3" width="10.625" style="0" customWidth="1"/>
  </cols>
  <sheetData>
    <row r="1" spans="1:5" ht="69.75" customHeight="1">
      <c r="A1" s="344" t="s">
        <v>334</v>
      </c>
      <c r="B1" s="344"/>
      <c r="C1" s="344"/>
      <c r="D1" s="344"/>
      <c r="E1" s="344"/>
    </row>
    <row r="2" spans="1:5" ht="56.25" customHeight="1">
      <c r="A2" s="345" t="s">
        <v>262</v>
      </c>
      <c r="B2" s="345"/>
      <c r="C2" s="345"/>
      <c r="D2" s="345"/>
      <c r="E2" s="345"/>
    </row>
    <row r="3" spans="1:5" ht="25.5">
      <c r="A3" s="16"/>
      <c r="B3" s="16"/>
      <c r="E3" s="263" t="s">
        <v>263</v>
      </c>
    </row>
    <row r="4" spans="1:5" ht="38.25">
      <c r="A4" s="48"/>
      <c r="B4" s="84" t="s">
        <v>264</v>
      </c>
      <c r="C4" s="61" t="s">
        <v>284</v>
      </c>
      <c r="D4" s="61" t="s">
        <v>270</v>
      </c>
      <c r="E4" s="61" t="s">
        <v>285</v>
      </c>
    </row>
    <row r="5" spans="1:5" ht="12.75">
      <c r="A5" s="48" t="s">
        <v>265</v>
      </c>
      <c r="B5" s="48"/>
      <c r="C5" s="264"/>
      <c r="D5" s="264"/>
      <c r="E5" s="264"/>
    </row>
    <row r="6" spans="1:5" ht="17.25" customHeight="1">
      <c r="A6" s="48" t="s">
        <v>266</v>
      </c>
      <c r="B6" s="115" t="s">
        <v>268</v>
      </c>
      <c r="C6" s="265">
        <v>0</v>
      </c>
      <c r="D6" s="265">
        <v>0</v>
      </c>
      <c r="E6" s="265">
        <v>0</v>
      </c>
    </row>
    <row r="7" spans="1:5" ht="12.75">
      <c r="A7" s="48" t="s">
        <v>267</v>
      </c>
      <c r="B7" s="48"/>
      <c r="C7" s="48"/>
      <c r="D7" s="264"/>
      <c r="E7" s="264"/>
    </row>
    <row r="8" spans="1:5" ht="12.75">
      <c r="A8" s="267" t="s">
        <v>269</v>
      </c>
      <c r="B8" s="268" t="s">
        <v>283</v>
      </c>
      <c r="C8" s="265">
        <v>0</v>
      </c>
      <c r="D8" s="265">
        <v>0</v>
      </c>
      <c r="E8" s="265">
        <v>0</v>
      </c>
    </row>
    <row r="9" spans="1:5" ht="25.5">
      <c r="A9" s="78" t="s">
        <v>307</v>
      </c>
      <c r="B9" s="284" t="s">
        <v>281</v>
      </c>
      <c r="C9" s="265">
        <v>0</v>
      </c>
      <c r="D9" s="265">
        <v>0</v>
      </c>
      <c r="E9" s="265">
        <v>0</v>
      </c>
    </row>
    <row r="10" spans="1:5" ht="25.5">
      <c r="A10" s="78" t="s">
        <v>308</v>
      </c>
      <c r="B10" s="284" t="s">
        <v>282</v>
      </c>
      <c r="C10" s="265">
        <v>0</v>
      </c>
      <c r="D10" s="265">
        <v>0</v>
      </c>
      <c r="E10" s="265">
        <v>0</v>
      </c>
    </row>
    <row r="11" spans="3:5" ht="12.75">
      <c r="C11" s="266"/>
      <c r="D11" s="266"/>
      <c r="E11" s="266"/>
    </row>
    <row r="17" spans="1:4" ht="12.75">
      <c r="A17" s="266"/>
      <c r="B17" s="266"/>
      <c r="C17" s="266"/>
      <c r="D17" s="266"/>
    </row>
    <row r="18" spans="1:4" ht="12.75">
      <c r="A18" s="266"/>
      <c r="B18" s="266"/>
      <c r="C18" s="266"/>
      <c r="D18" s="266"/>
    </row>
    <row r="19" spans="1:4" ht="12.75">
      <c r="A19" s="285"/>
      <c r="B19" s="286"/>
      <c r="C19" s="287"/>
      <c r="D19" s="266"/>
    </row>
    <row r="20" spans="1:4" ht="12.75">
      <c r="A20" s="285"/>
      <c r="B20" s="286"/>
      <c r="C20" s="287" t="s">
        <v>300</v>
      </c>
      <c r="D20" s="266"/>
    </row>
    <row r="21" spans="1:4" ht="12.75">
      <c r="A21" s="266"/>
      <c r="B21" s="266"/>
      <c r="C21" s="266"/>
      <c r="D21" s="266"/>
    </row>
    <row r="22" spans="1:4" ht="12.75">
      <c r="A22" s="266"/>
      <c r="B22" s="266"/>
      <c r="C22" s="266"/>
      <c r="D22" s="266"/>
    </row>
    <row r="23" spans="1:4" ht="12.75">
      <c r="A23" s="266"/>
      <c r="B23" s="266"/>
      <c r="C23" s="266"/>
      <c r="D23" s="266"/>
    </row>
    <row r="24" spans="1:4" ht="12.75">
      <c r="A24" s="266"/>
      <c r="B24" s="266"/>
      <c r="C24" s="266"/>
      <c r="D24" s="266"/>
    </row>
    <row r="25" spans="1:4" ht="12.75">
      <c r="A25" s="266"/>
      <c r="B25" s="266"/>
      <c r="C25" s="266"/>
      <c r="D25" s="266"/>
    </row>
    <row r="26" spans="1:4" ht="12.75">
      <c r="A26" s="266"/>
      <c r="B26" s="266"/>
      <c r="C26" s="266"/>
      <c r="D26" s="266"/>
    </row>
    <row r="27" spans="1:4" ht="12.75">
      <c r="A27" s="266"/>
      <c r="B27" s="266"/>
      <c r="C27" s="266"/>
      <c r="D27" s="266"/>
    </row>
    <row r="28" spans="1:4" ht="12.75">
      <c r="A28" s="266"/>
      <c r="B28" s="266"/>
      <c r="C28" s="266"/>
      <c r="D28" s="266"/>
    </row>
    <row r="29" spans="1:4" ht="12.75">
      <c r="A29" s="266"/>
      <c r="B29" s="266"/>
      <c r="C29" s="266"/>
      <c r="D29" s="266"/>
    </row>
    <row r="30" spans="1:4" ht="12.75">
      <c r="A30" s="266"/>
      <c r="B30" s="266"/>
      <c r="C30" s="266"/>
      <c r="D30" s="266"/>
    </row>
    <row r="31" spans="1:4" ht="12.75">
      <c r="A31" s="266"/>
      <c r="B31" s="266"/>
      <c r="C31" s="266"/>
      <c r="D31" s="266"/>
    </row>
    <row r="32" spans="1:4" ht="12.75">
      <c r="A32" s="266"/>
      <c r="B32" s="266"/>
      <c r="C32" s="266"/>
      <c r="D32" s="266"/>
    </row>
    <row r="33" spans="1:4" ht="12.75">
      <c r="A33" s="266"/>
      <c r="B33" s="266"/>
      <c r="C33" s="266"/>
      <c r="D33" s="266"/>
    </row>
    <row r="34" spans="1:4" ht="12.75">
      <c r="A34" s="266"/>
      <c r="B34" s="266"/>
      <c r="C34" s="266"/>
      <c r="D34" s="266"/>
    </row>
    <row r="35" spans="1:4" ht="12.75">
      <c r="A35" s="266"/>
      <c r="B35" s="266"/>
      <c r="C35" s="266"/>
      <c r="D35" s="266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2.125" style="8" customWidth="1"/>
    <col min="2" max="2" width="50.25390625" style="8" customWidth="1"/>
    <col min="3" max="3" width="34.875" style="108" customWidth="1"/>
    <col min="4" max="9" width="0" style="8" hidden="1" customWidth="1"/>
    <col min="10" max="16384" width="9.125" style="8" customWidth="1"/>
  </cols>
  <sheetData>
    <row r="1" spans="2:8" ht="15.75" customHeight="1">
      <c r="B1" s="344" t="s">
        <v>344</v>
      </c>
      <c r="C1" s="344"/>
      <c r="D1" s="79"/>
      <c r="E1" s="79"/>
      <c r="F1" s="79"/>
      <c r="G1" s="79"/>
      <c r="H1" s="79"/>
    </row>
    <row r="2" spans="2:8" ht="30" customHeight="1">
      <c r="B2" s="344"/>
      <c r="C2" s="344"/>
      <c r="D2" s="79"/>
      <c r="E2" s="79"/>
      <c r="F2" s="79"/>
      <c r="G2" s="79"/>
      <c r="H2" s="79"/>
    </row>
    <row r="3" spans="2:8" ht="19.5" customHeight="1">
      <c r="B3" s="344"/>
      <c r="C3" s="344"/>
      <c r="D3" s="79"/>
      <c r="E3" s="79"/>
      <c r="F3" s="79"/>
      <c r="G3" s="79"/>
      <c r="H3" s="79"/>
    </row>
    <row r="4" spans="2:3" ht="15.75" customHeight="1" hidden="1">
      <c r="B4" s="109"/>
      <c r="C4" s="109"/>
    </row>
    <row r="5" spans="2:3" ht="15.75" customHeight="1" hidden="1">
      <c r="B5" s="109"/>
      <c r="C5" s="109"/>
    </row>
    <row r="6" spans="1:3" ht="44.25" customHeight="1">
      <c r="A6" s="374" t="s">
        <v>317</v>
      </c>
      <c r="B6" s="374"/>
      <c r="C6" s="374"/>
    </row>
    <row r="7" spans="2:3" ht="15.75">
      <c r="B7" s="91"/>
      <c r="C7" s="92"/>
    </row>
    <row r="8" spans="1:9" ht="15.75">
      <c r="A8" s="50" t="s">
        <v>156</v>
      </c>
      <c r="B8" s="122" t="s">
        <v>157</v>
      </c>
      <c r="C8" s="111" t="s">
        <v>224</v>
      </c>
      <c r="D8" s="81"/>
      <c r="E8" s="81"/>
      <c r="F8" s="81"/>
      <c r="G8" s="81"/>
      <c r="H8" s="81"/>
      <c r="I8" s="81"/>
    </row>
    <row r="9" spans="1:3" ht="15.75">
      <c r="A9" s="50"/>
      <c r="B9" s="112"/>
      <c r="C9" s="113"/>
    </row>
    <row r="10" spans="1:3" ht="85.5" customHeight="1">
      <c r="A10" s="114" t="s">
        <v>158</v>
      </c>
      <c r="B10" s="82" t="s">
        <v>159</v>
      </c>
      <c r="C10" s="142">
        <v>12445.18</v>
      </c>
    </row>
    <row r="11" spans="1:3" ht="15.75">
      <c r="A11" s="114"/>
      <c r="B11" s="115"/>
      <c r="C11" s="142"/>
    </row>
    <row r="12" spans="1:3" ht="15.75" customHeight="1" hidden="1">
      <c r="A12" s="116"/>
      <c r="B12" s="115"/>
      <c r="C12" s="142"/>
    </row>
    <row r="13" spans="1:3" s="93" customFormat="1" ht="31.5" customHeight="1" hidden="1">
      <c r="A13" s="117"/>
      <c r="B13" s="118"/>
      <c r="C13" s="142"/>
    </row>
    <row r="14" spans="1:7" s="93" customFormat="1" ht="15.75" customHeight="1" hidden="1">
      <c r="A14" s="119"/>
      <c r="B14" s="118"/>
      <c r="C14" s="142"/>
      <c r="E14" s="93">
        <v>6476566.1</v>
      </c>
      <c r="F14" s="93">
        <v>279131</v>
      </c>
      <c r="G14" s="93">
        <f>E14+F14+4100</f>
        <v>6759797.1</v>
      </c>
    </row>
    <row r="15" spans="1:7" s="93" customFormat="1" ht="15.75" customHeight="1" hidden="1">
      <c r="A15" s="119"/>
      <c r="B15" s="118"/>
      <c r="C15" s="142"/>
      <c r="E15" s="93">
        <v>6670222.1</v>
      </c>
      <c r="F15" s="93">
        <v>115000</v>
      </c>
      <c r="G15" s="93">
        <f>E15+F15+80000</f>
        <v>6865222.1</v>
      </c>
    </row>
    <row r="16" spans="1:7" s="93" customFormat="1" ht="15.75" customHeight="1" hidden="1">
      <c r="A16" s="119"/>
      <c r="B16" s="118"/>
      <c r="C16" s="142"/>
      <c r="G16" s="93">
        <f>G14-G15</f>
        <v>-105425</v>
      </c>
    </row>
    <row r="17" spans="1:5" s="93" customFormat="1" ht="15.75" customHeight="1" hidden="1">
      <c r="A17" s="119"/>
      <c r="B17" s="118"/>
      <c r="C17" s="142"/>
      <c r="E17" s="93">
        <f>E14-E15</f>
        <v>-193656</v>
      </c>
    </row>
    <row r="18" spans="1:6" s="94" customFormat="1" ht="15.75">
      <c r="A18" s="120"/>
      <c r="B18" s="121" t="s">
        <v>160</v>
      </c>
      <c r="C18" s="142">
        <f>'Прил 6.'!I9+'Прил 6.'!I18</f>
        <v>1556.34</v>
      </c>
      <c r="D18" s="94" t="s">
        <v>161</v>
      </c>
      <c r="E18" s="94">
        <f>E14+150000</f>
        <v>6626566.1</v>
      </c>
      <c r="F18" s="94">
        <v>195694.7</v>
      </c>
    </row>
    <row r="19" spans="1:6" s="95" customFormat="1" ht="15.75">
      <c r="A19" s="375" t="s">
        <v>162</v>
      </c>
      <c r="B19" s="376"/>
      <c r="C19" s="143">
        <f>C10+C18</f>
        <v>14001.52</v>
      </c>
      <c r="D19" s="95" t="s">
        <v>163</v>
      </c>
      <c r="E19" s="95">
        <f>E15+75000+150000</f>
        <v>6895222.1</v>
      </c>
      <c r="F19" s="95">
        <f>F18+4100</f>
        <v>199794.7</v>
      </c>
    </row>
    <row r="20" spans="1:3" s="95" customFormat="1" ht="15.75" hidden="1">
      <c r="A20" s="96"/>
      <c r="B20" s="76"/>
      <c r="C20" s="97"/>
    </row>
    <row r="21" spans="1:3" ht="15.75" hidden="1">
      <c r="A21" s="96"/>
      <c r="B21" s="98"/>
      <c r="C21" s="97"/>
    </row>
    <row r="22" ht="15.75">
      <c r="C22" s="257"/>
    </row>
    <row r="23" ht="15.75" hidden="1">
      <c r="C23" s="8"/>
    </row>
    <row r="24" ht="15.75">
      <c r="C24" s="8"/>
    </row>
    <row r="25" ht="15.75">
      <c r="C25" s="8"/>
    </row>
    <row r="26" s="94" customFormat="1" ht="15.75"/>
    <row r="27" s="94" customFormat="1" ht="15.75"/>
    <row r="28" s="94" customFormat="1" ht="15.75"/>
    <row r="29" s="95" customFormat="1" ht="15.75"/>
    <row r="30" s="95" customFormat="1" ht="15.75"/>
    <row r="31" s="94" customFormat="1" ht="15.75"/>
    <row r="32" s="95" customFormat="1" ht="15.75"/>
    <row r="33" s="95" customFormat="1" ht="15.75"/>
    <row r="34" ht="15.75">
      <c r="C34" s="8"/>
    </row>
    <row r="35" ht="15.75">
      <c r="C35" s="8"/>
    </row>
    <row r="36" ht="15.75">
      <c r="C36" s="8"/>
    </row>
    <row r="37" ht="15.75">
      <c r="C37" s="8"/>
    </row>
    <row r="38" spans="2:3" ht="15.75">
      <c r="B38" s="99"/>
      <c r="C38" s="100"/>
    </row>
    <row r="39" spans="2:3" ht="15.75">
      <c r="B39" s="99"/>
      <c r="C39" s="100"/>
    </row>
    <row r="40" spans="2:3" ht="15.75">
      <c r="B40" s="99"/>
      <c r="C40" s="100"/>
    </row>
    <row r="41" spans="2:3" ht="15.75">
      <c r="B41" s="99"/>
      <c r="C41" s="100"/>
    </row>
    <row r="42" spans="2:3" ht="15.75">
      <c r="B42" s="101"/>
      <c r="C42" s="102"/>
    </row>
    <row r="43" spans="2:3" ht="15.75">
      <c r="B43" s="99"/>
      <c r="C43" s="100"/>
    </row>
    <row r="44" spans="2:3" ht="15.75">
      <c r="B44" s="99"/>
      <c r="C44" s="100"/>
    </row>
    <row r="45" spans="2:3" ht="15.75">
      <c r="B45" s="103"/>
      <c r="C45" s="104"/>
    </row>
    <row r="46" spans="2:3" ht="15.75">
      <c r="B46" s="99"/>
      <c r="C46" s="100"/>
    </row>
    <row r="47" spans="2:3" ht="15.75">
      <c r="B47" s="99"/>
      <c r="C47" s="100"/>
    </row>
    <row r="48" spans="2:3" ht="15.75">
      <c r="B48" s="103"/>
      <c r="C48" s="104"/>
    </row>
    <row r="49" spans="2:3" ht="15.75">
      <c r="B49" s="99"/>
      <c r="C49" s="100"/>
    </row>
    <row r="50" spans="2:3" ht="15.75">
      <c r="B50" s="99"/>
      <c r="C50" s="100"/>
    </row>
    <row r="51" spans="2:3" ht="15.75">
      <c r="B51" s="99"/>
      <c r="C51" s="100"/>
    </row>
    <row r="52" spans="2:3" ht="15.75">
      <c r="B52" s="99"/>
      <c r="C52" s="100"/>
    </row>
    <row r="53" spans="2:3" ht="15.75">
      <c r="B53" s="105"/>
      <c r="C53" s="106"/>
    </row>
    <row r="54" spans="2:3" ht="15.75">
      <c r="B54" s="105"/>
      <c r="C54" s="106"/>
    </row>
    <row r="55" spans="2:3" ht="15.75">
      <c r="B55" s="105"/>
      <c r="C55" s="106"/>
    </row>
    <row r="56" ht="15.75">
      <c r="C56" s="107"/>
    </row>
    <row r="57" ht="15.75">
      <c r="C57" s="107"/>
    </row>
    <row r="58" ht="15.75">
      <c r="C58" s="107"/>
    </row>
    <row r="59" ht="15.75">
      <c r="C59" s="107"/>
    </row>
    <row r="60" ht="15.75">
      <c r="C60" s="107"/>
    </row>
    <row r="61" ht="15.75">
      <c r="C61" s="107"/>
    </row>
    <row r="62" ht="15.75">
      <c r="C62" s="107"/>
    </row>
    <row r="63" ht="15.75">
      <c r="C63" s="107"/>
    </row>
    <row r="64" ht="15.75">
      <c r="C64" s="107"/>
    </row>
    <row r="65" ht="15.75">
      <c r="C65" s="107"/>
    </row>
    <row r="66" ht="15.75">
      <c r="C66" s="107"/>
    </row>
    <row r="67" ht="15.75">
      <c r="C67" s="107"/>
    </row>
    <row r="68" ht="15.75">
      <c r="C68" s="107"/>
    </row>
    <row r="69" ht="15.75">
      <c r="C69" s="107"/>
    </row>
    <row r="70" ht="15.75">
      <c r="C70" s="107"/>
    </row>
    <row r="71" ht="15.75">
      <c r="C71" s="107"/>
    </row>
    <row r="72" ht="15.75">
      <c r="C72" s="107"/>
    </row>
    <row r="73" ht="15.75">
      <c r="C73" s="107"/>
    </row>
    <row r="74" ht="15.75">
      <c r="C74" s="107"/>
    </row>
    <row r="75" ht="15.75">
      <c r="C75" s="107"/>
    </row>
    <row r="76" ht="15.75">
      <c r="C76" s="107"/>
    </row>
    <row r="77" ht="15.75">
      <c r="C77" s="107"/>
    </row>
    <row r="78" ht="15.75">
      <c r="C78" s="107"/>
    </row>
    <row r="79" ht="15.75">
      <c r="C79" s="107"/>
    </row>
    <row r="80" ht="15.75">
      <c r="C80" s="107"/>
    </row>
    <row r="81" ht="15.75">
      <c r="C81" s="107"/>
    </row>
    <row r="82" ht="15.75">
      <c r="C82" s="107"/>
    </row>
    <row r="83" ht="15.75">
      <c r="C83" s="107"/>
    </row>
    <row r="84" ht="15.75">
      <c r="C84" s="107"/>
    </row>
    <row r="85" ht="15.75">
      <c r="C85" s="107"/>
    </row>
    <row r="86" ht="15.75">
      <c r="C86" s="107"/>
    </row>
    <row r="87" ht="15.75">
      <c r="C87" s="107"/>
    </row>
    <row r="88" ht="15.75">
      <c r="C88" s="107"/>
    </row>
    <row r="89" ht="15.75">
      <c r="C89" s="107"/>
    </row>
    <row r="90" ht="15.75">
      <c r="C90" s="107"/>
    </row>
    <row r="91" ht="15.75">
      <c r="C91" s="107"/>
    </row>
    <row r="92" ht="15.75">
      <c r="C92" s="107"/>
    </row>
    <row r="93" ht="15.75">
      <c r="C93" s="107"/>
    </row>
    <row r="94" ht="15.75">
      <c r="C94" s="107"/>
    </row>
    <row r="95" ht="15.75">
      <c r="C95" s="107"/>
    </row>
    <row r="96" ht="15.75">
      <c r="C96" s="107"/>
    </row>
    <row r="97" ht="15.75">
      <c r="C97" s="107"/>
    </row>
    <row r="98" ht="15.75">
      <c r="C98" s="107"/>
    </row>
    <row r="99" ht="15.75">
      <c r="C99" s="107"/>
    </row>
    <row r="100" ht="15.75">
      <c r="C100" s="107"/>
    </row>
    <row r="101" ht="15.75">
      <c r="C101" s="107"/>
    </row>
    <row r="102" ht="15.75">
      <c r="C102" s="107"/>
    </row>
    <row r="103" ht="15.75">
      <c r="C103" s="107"/>
    </row>
    <row r="104" ht="15.75">
      <c r="C104" s="107"/>
    </row>
    <row r="105" ht="15.75">
      <c r="C105" s="107"/>
    </row>
    <row r="106" ht="15.75">
      <c r="C106" s="107"/>
    </row>
    <row r="107" ht="15.75">
      <c r="C107" s="107"/>
    </row>
    <row r="108" ht="15.75">
      <c r="C108" s="107"/>
    </row>
    <row r="109" ht="15.75">
      <c r="C109" s="107"/>
    </row>
    <row r="110" ht="15.75">
      <c r="C110" s="107"/>
    </row>
    <row r="111" ht="15.75">
      <c r="C111" s="107"/>
    </row>
    <row r="112" ht="15.75">
      <c r="C112" s="107"/>
    </row>
    <row r="113" ht="15.75">
      <c r="C113" s="107"/>
    </row>
    <row r="114" ht="15.75">
      <c r="C114" s="107"/>
    </row>
    <row r="115" ht="15.75">
      <c r="C115" s="107"/>
    </row>
    <row r="116" ht="15.75">
      <c r="C116" s="107"/>
    </row>
    <row r="117" ht="15.75">
      <c r="C117" s="107"/>
    </row>
    <row r="118" ht="15.75">
      <c r="C118" s="107"/>
    </row>
    <row r="119" ht="15.75">
      <c r="C119" s="107"/>
    </row>
    <row r="120" ht="15.75">
      <c r="C120" s="107"/>
    </row>
    <row r="121" ht="15.75">
      <c r="C121" s="107"/>
    </row>
    <row r="122" ht="15.75">
      <c r="C122" s="107"/>
    </row>
    <row r="123" ht="15.75">
      <c r="C123" s="107"/>
    </row>
    <row r="124" ht="15.75">
      <c r="C124" s="107"/>
    </row>
    <row r="125" ht="15.75">
      <c r="C125" s="107"/>
    </row>
    <row r="126" ht="15.75">
      <c r="C126" s="107"/>
    </row>
    <row r="127" ht="15.75">
      <c r="C127" s="107"/>
    </row>
    <row r="128" ht="15.75">
      <c r="C128" s="107"/>
    </row>
    <row r="129" ht="15.75">
      <c r="C129" s="107"/>
    </row>
    <row r="130" ht="15.75">
      <c r="C130" s="107"/>
    </row>
    <row r="131" ht="15.75">
      <c r="C131" s="107"/>
    </row>
    <row r="132" ht="15.75">
      <c r="C132" s="107"/>
    </row>
    <row r="133" ht="15.75">
      <c r="C133" s="107"/>
    </row>
    <row r="134" ht="15.75">
      <c r="C134" s="107"/>
    </row>
    <row r="135" ht="15.75">
      <c r="C135" s="107"/>
    </row>
    <row r="136" ht="15.75">
      <c r="C136" s="107"/>
    </row>
    <row r="137" ht="15.75">
      <c r="C137" s="107"/>
    </row>
    <row r="138" ht="15.75">
      <c r="C138" s="107"/>
    </row>
    <row r="139" ht="15.75">
      <c r="C139" s="107"/>
    </row>
    <row r="140" ht="15.75">
      <c r="C140" s="107"/>
    </row>
    <row r="141" ht="15.75">
      <c r="C141" s="107"/>
    </row>
    <row r="142" ht="15.75">
      <c r="C142" s="107"/>
    </row>
    <row r="143" ht="15.75">
      <c r="C143" s="107"/>
    </row>
    <row r="144" ht="15.75">
      <c r="C144" s="107"/>
    </row>
    <row r="145" ht="15.75">
      <c r="C145" s="107"/>
    </row>
    <row r="146" ht="15.75">
      <c r="C146" s="107"/>
    </row>
    <row r="147" ht="15.75">
      <c r="C147" s="107"/>
    </row>
    <row r="148" ht="15.75">
      <c r="C148" s="107"/>
    </row>
    <row r="149" ht="15.75">
      <c r="C149" s="107"/>
    </row>
    <row r="150" ht="15.75">
      <c r="C150" s="107"/>
    </row>
    <row r="151" ht="15.75">
      <c r="C151" s="107"/>
    </row>
    <row r="152" ht="15.75">
      <c r="C152" s="107"/>
    </row>
    <row r="153" ht="15.75">
      <c r="C153" s="107"/>
    </row>
    <row r="154" ht="15.75">
      <c r="C154" s="107"/>
    </row>
    <row r="155" ht="15.75">
      <c r="C155" s="107"/>
    </row>
    <row r="156" ht="15.75">
      <c r="C156" s="107"/>
    </row>
    <row r="157" ht="15.75">
      <c r="C157" s="107"/>
    </row>
    <row r="158" ht="15.75">
      <c r="C158" s="107"/>
    </row>
    <row r="159" ht="15.75">
      <c r="C159" s="107"/>
    </row>
    <row r="160" ht="15.75">
      <c r="C160" s="107"/>
    </row>
    <row r="161" ht="15.75">
      <c r="C161" s="107"/>
    </row>
    <row r="162" ht="15.75">
      <c r="C162" s="107"/>
    </row>
    <row r="163" ht="15.75">
      <c r="C163" s="107"/>
    </row>
    <row r="164" ht="15.75">
      <c r="C164" s="107"/>
    </row>
    <row r="165" ht="15.75">
      <c r="C165" s="107"/>
    </row>
  </sheetData>
  <sheetProtection/>
  <mergeCells count="3">
    <mergeCell ref="A6:C6"/>
    <mergeCell ref="A19:B19"/>
    <mergeCell ref="B1:C3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65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2.125" style="8" customWidth="1"/>
    <col min="2" max="2" width="50.25390625" style="8" customWidth="1"/>
    <col min="3" max="3" width="16.625" style="8" customWidth="1"/>
    <col min="4" max="4" width="30.75390625" style="108" customWidth="1"/>
    <col min="5" max="10" width="0" style="8" hidden="1" customWidth="1"/>
    <col min="11" max="16384" width="9.125" style="8" customWidth="1"/>
  </cols>
  <sheetData>
    <row r="1" spans="2:9" ht="15.75" customHeight="1">
      <c r="B1" s="344" t="s">
        <v>343</v>
      </c>
      <c r="C1" s="344"/>
      <c r="D1" s="344"/>
      <c r="E1" s="79"/>
      <c r="F1" s="79"/>
      <c r="G1" s="79"/>
      <c r="H1" s="79"/>
      <c r="I1" s="79"/>
    </row>
    <row r="2" spans="2:9" ht="30" customHeight="1">
      <c r="B2" s="344"/>
      <c r="C2" s="344"/>
      <c r="D2" s="344"/>
      <c r="E2" s="79"/>
      <c r="F2" s="79"/>
      <c r="G2" s="79"/>
      <c r="H2" s="79"/>
      <c r="I2" s="79"/>
    </row>
    <row r="3" spans="2:9" ht="48.75" customHeight="1">
      <c r="B3" s="344"/>
      <c r="C3" s="344"/>
      <c r="D3" s="344"/>
      <c r="E3" s="79"/>
      <c r="F3" s="79"/>
      <c r="G3" s="79"/>
      <c r="H3" s="79"/>
      <c r="I3" s="79"/>
    </row>
    <row r="4" spans="2:4" ht="15.75" customHeight="1" hidden="1">
      <c r="B4" s="109"/>
      <c r="C4" s="109"/>
      <c r="D4" s="109"/>
    </row>
    <row r="5" spans="2:4" ht="15.75" customHeight="1" hidden="1">
      <c r="B5" s="109"/>
      <c r="C5" s="109"/>
      <c r="D5" s="109"/>
    </row>
    <row r="6" spans="1:4" ht="42.75" customHeight="1">
      <c r="A6" s="374" t="s">
        <v>318</v>
      </c>
      <c r="B6" s="374"/>
      <c r="C6" s="374"/>
      <c r="D6" s="374"/>
    </row>
    <row r="7" spans="2:4" ht="15.75">
      <c r="B7" s="91"/>
      <c r="C7" s="91"/>
      <c r="D7" s="92"/>
    </row>
    <row r="8" spans="1:10" ht="15.75">
      <c r="A8" s="50" t="s">
        <v>156</v>
      </c>
      <c r="B8" s="110" t="s">
        <v>157</v>
      </c>
      <c r="C8" s="122" t="s">
        <v>271</v>
      </c>
      <c r="D8" s="111" t="s">
        <v>288</v>
      </c>
      <c r="E8" s="81"/>
      <c r="F8" s="81"/>
      <c r="G8" s="81"/>
      <c r="H8" s="81"/>
      <c r="I8" s="81"/>
      <c r="J8" s="81"/>
    </row>
    <row r="9" spans="1:4" ht="15.75">
      <c r="A9" s="50"/>
      <c r="B9" s="112"/>
      <c r="C9" s="123"/>
      <c r="D9" s="124"/>
    </row>
    <row r="10" spans="1:4" ht="85.5" customHeight="1">
      <c r="A10" s="114" t="s">
        <v>158</v>
      </c>
      <c r="B10" s="84" t="s">
        <v>159</v>
      </c>
      <c r="C10" s="258">
        <f>'Прил 7.'!I109-'Прил 7.'!I107-'Прил 7.'!I9-'Прил 7.'!I17</f>
        <v>7616.449999999999</v>
      </c>
      <c r="D10" s="258">
        <f>'Прил 7.'!J109-'Прил 7.'!J107-'Прил 7.'!J9-'Прил 7.'!J17</f>
        <v>7402.709999999999</v>
      </c>
    </row>
    <row r="11" spans="1:4" ht="15.75">
      <c r="A11" s="114"/>
      <c r="B11" s="115"/>
      <c r="C11" s="259"/>
      <c r="D11" s="151"/>
    </row>
    <row r="12" spans="1:4" ht="15.75" customHeight="1" hidden="1">
      <c r="A12" s="116"/>
      <c r="B12" s="115"/>
      <c r="C12" s="259"/>
      <c r="D12" s="151"/>
    </row>
    <row r="13" spans="1:4" s="93" customFormat="1" ht="31.5" customHeight="1" hidden="1">
      <c r="A13" s="117"/>
      <c r="B13" s="118"/>
      <c r="C13" s="260"/>
      <c r="D13" s="151"/>
    </row>
    <row r="14" spans="1:8" s="93" customFormat="1" ht="15.75" customHeight="1" hidden="1">
      <c r="A14" s="119"/>
      <c r="B14" s="118"/>
      <c r="C14" s="260"/>
      <c r="D14" s="151"/>
      <c r="F14" s="93">
        <v>6476566.1</v>
      </c>
      <c r="G14" s="93">
        <v>279131</v>
      </c>
      <c r="H14" s="93">
        <f>F14+G14+4100</f>
        <v>6759797.1</v>
      </c>
    </row>
    <row r="15" spans="1:8" s="93" customFormat="1" ht="15.75" customHeight="1" hidden="1">
      <c r="A15" s="119"/>
      <c r="B15" s="118"/>
      <c r="C15" s="260"/>
      <c r="D15" s="151"/>
      <c r="F15" s="93">
        <v>6670222.1</v>
      </c>
      <c r="G15" s="93">
        <v>115000</v>
      </c>
      <c r="H15" s="93">
        <f>F15+G15+80000</f>
        <v>6865222.1</v>
      </c>
    </row>
    <row r="16" spans="1:8" s="93" customFormat="1" ht="15.75" customHeight="1" hidden="1">
      <c r="A16" s="119"/>
      <c r="B16" s="118"/>
      <c r="C16" s="260"/>
      <c r="D16" s="151"/>
      <c r="H16" s="93">
        <f>H14-H15</f>
        <v>-105425</v>
      </c>
    </row>
    <row r="17" spans="1:6" s="93" customFormat="1" ht="15.75" customHeight="1" hidden="1">
      <c r="A17" s="119"/>
      <c r="B17" s="118"/>
      <c r="C17" s="260"/>
      <c r="D17" s="151"/>
      <c r="F17" s="93">
        <f>F14-F15</f>
        <v>-193656</v>
      </c>
    </row>
    <row r="18" spans="1:7" s="94" customFormat="1" ht="15.75">
      <c r="A18" s="120"/>
      <c r="B18" s="121" t="s">
        <v>160</v>
      </c>
      <c r="C18" s="261">
        <f>'Прил 7.'!I107+'Прил 7.'!I17+'Прил 7.'!I9</f>
        <v>1783.9</v>
      </c>
      <c r="D18" s="261">
        <f>'Прил 7.'!J107+'Прил 7.'!J17+'Прил 7.'!J9</f>
        <v>2011.44</v>
      </c>
      <c r="E18" s="94" t="s">
        <v>161</v>
      </c>
      <c r="F18" s="94">
        <f>F14+150000</f>
        <v>6626566.1</v>
      </c>
      <c r="G18" s="94">
        <v>195694.7</v>
      </c>
    </row>
    <row r="19" spans="1:7" s="95" customFormat="1" ht="15.75">
      <c r="A19" s="375" t="s">
        <v>162</v>
      </c>
      <c r="B19" s="376"/>
      <c r="C19" s="152">
        <f>C10+C18</f>
        <v>9400.349999999999</v>
      </c>
      <c r="D19" s="152">
        <f>D10+D18</f>
        <v>9414.15</v>
      </c>
      <c r="E19" s="95" t="s">
        <v>163</v>
      </c>
      <c r="F19" s="95">
        <f>F15+75000+150000</f>
        <v>6895222.1</v>
      </c>
      <c r="G19" s="95">
        <f>G18+4100</f>
        <v>199794.7</v>
      </c>
    </row>
    <row r="20" spans="1:4" s="95" customFormat="1" ht="15.75" hidden="1">
      <c r="A20" s="96"/>
      <c r="B20" s="76"/>
      <c r="C20" s="76"/>
      <c r="D20" s="97"/>
    </row>
    <row r="21" spans="1:4" ht="15.75" hidden="1">
      <c r="A21" s="96"/>
      <c r="B21" s="98"/>
      <c r="C21" s="98"/>
      <c r="D21" s="97"/>
    </row>
    <row r="22" ht="15.75">
      <c r="D22" s="8"/>
    </row>
    <row r="23" ht="15.75" hidden="1">
      <c r="D23" s="8"/>
    </row>
    <row r="24" ht="15.75">
      <c r="D24" s="8"/>
    </row>
    <row r="25" ht="15.75">
      <c r="D25" s="8" t="s">
        <v>197</v>
      </c>
    </row>
    <row r="26" s="94" customFormat="1" ht="15.75"/>
    <row r="27" s="94" customFormat="1" ht="15.75"/>
    <row r="28" s="94" customFormat="1" ht="15.75"/>
    <row r="29" s="95" customFormat="1" ht="15.75"/>
    <row r="30" s="95" customFormat="1" ht="15.75"/>
    <row r="31" s="94" customFormat="1" ht="15.75"/>
    <row r="32" s="95" customFormat="1" ht="15.75"/>
    <row r="33" s="95" customFormat="1" ht="15.75"/>
    <row r="34" ht="15.75">
      <c r="D34" s="8"/>
    </row>
    <row r="35" ht="15.75">
      <c r="D35" s="8"/>
    </row>
    <row r="36" ht="15.75">
      <c r="D36" s="8"/>
    </row>
    <row r="37" ht="15.75">
      <c r="D37" s="8"/>
    </row>
    <row r="38" spans="2:4" ht="15.75">
      <c r="B38" s="99"/>
      <c r="C38" s="99"/>
      <c r="D38" s="100"/>
    </row>
    <row r="39" spans="2:4" ht="15.75">
      <c r="B39" s="99"/>
      <c r="C39" s="99"/>
      <c r="D39" s="100"/>
    </row>
    <row r="40" spans="2:4" ht="15.75">
      <c r="B40" s="99"/>
      <c r="C40" s="99"/>
      <c r="D40" s="100"/>
    </row>
    <row r="41" spans="2:4" ht="15.75">
      <c r="B41" s="99"/>
      <c r="C41" s="99"/>
      <c r="D41" s="100"/>
    </row>
    <row r="42" spans="2:4" ht="15.75">
      <c r="B42" s="101"/>
      <c r="C42" s="101"/>
      <c r="D42" s="102"/>
    </row>
    <row r="43" spans="2:4" ht="15.75">
      <c r="B43" s="99"/>
      <c r="C43" s="99"/>
      <c r="D43" s="100"/>
    </row>
    <row r="44" spans="2:4" ht="15.75">
      <c r="B44" s="99"/>
      <c r="C44" s="99"/>
      <c r="D44" s="100"/>
    </row>
    <row r="45" spans="2:4" ht="15.75">
      <c r="B45" s="103"/>
      <c r="C45" s="103"/>
      <c r="D45" s="104"/>
    </row>
    <row r="46" spans="2:4" ht="15.75">
      <c r="B46" s="99"/>
      <c r="C46" s="99"/>
      <c r="D46" s="100"/>
    </row>
    <row r="47" spans="2:4" ht="15.75">
      <c r="B47" s="99"/>
      <c r="C47" s="99"/>
      <c r="D47" s="100"/>
    </row>
    <row r="48" spans="2:4" ht="15.75">
      <c r="B48" s="103"/>
      <c r="C48" s="103"/>
      <c r="D48" s="104"/>
    </row>
    <row r="49" spans="2:4" ht="15.75">
      <c r="B49" s="99"/>
      <c r="C49" s="99"/>
      <c r="D49" s="100"/>
    </row>
    <row r="50" spans="2:4" ht="15.75">
      <c r="B50" s="99"/>
      <c r="C50" s="99"/>
      <c r="D50" s="100"/>
    </row>
    <row r="51" spans="2:4" ht="15.75">
      <c r="B51" s="99"/>
      <c r="C51" s="99"/>
      <c r="D51" s="100"/>
    </row>
    <row r="52" spans="2:4" ht="15.75">
      <c r="B52" s="99"/>
      <c r="C52" s="99"/>
      <c r="D52" s="100"/>
    </row>
    <row r="53" spans="2:4" ht="15.75">
      <c r="B53" s="105"/>
      <c r="C53" s="105"/>
      <c r="D53" s="106"/>
    </row>
    <row r="54" spans="2:4" ht="15.75">
      <c r="B54" s="105"/>
      <c r="C54" s="105"/>
      <c r="D54" s="106"/>
    </row>
    <row r="55" spans="2:4" ht="15.75">
      <c r="B55" s="105"/>
      <c r="C55" s="105"/>
      <c r="D55" s="106"/>
    </row>
    <row r="56" ht="15.75">
      <c r="D56" s="107"/>
    </row>
    <row r="57" ht="15.75">
      <c r="D57" s="107"/>
    </row>
    <row r="58" ht="15.75">
      <c r="D58" s="107"/>
    </row>
    <row r="59" ht="15.75">
      <c r="D59" s="107"/>
    </row>
    <row r="60" ht="15.75">
      <c r="D60" s="107"/>
    </row>
    <row r="61" ht="15.75">
      <c r="D61" s="107"/>
    </row>
    <row r="62" ht="15.75">
      <c r="D62" s="107"/>
    </row>
    <row r="63" ht="15.75">
      <c r="D63" s="107"/>
    </row>
    <row r="64" ht="15.75">
      <c r="D64" s="107"/>
    </row>
    <row r="65" ht="15.75">
      <c r="D65" s="107"/>
    </row>
    <row r="66" ht="15.75">
      <c r="D66" s="107"/>
    </row>
    <row r="67" ht="15.75">
      <c r="D67" s="107"/>
    </row>
    <row r="68" ht="15.75">
      <c r="D68" s="107"/>
    </row>
    <row r="69" ht="15.75">
      <c r="D69" s="107"/>
    </row>
    <row r="70" ht="15.75">
      <c r="D70" s="107"/>
    </row>
    <row r="71" ht="15.75">
      <c r="D71" s="107"/>
    </row>
    <row r="72" ht="15.75">
      <c r="D72" s="107"/>
    </row>
    <row r="73" ht="15.75">
      <c r="D73" s="107"/>
    </row>
    <row r="74" ht="15.75">
      <c r="D74" s="107"/>
    </row>
    <row r="75" ht="15.75">
      <c r="D75" s="107"/>
    </row>
    <row r="76" ht="15.75">
      <c r="D76" s="107"/>
    </row>
    <row r="77" ht="15.75">
      <c r="D77" s="107"/>
    </row>
    <row r="78" ht="15.75">
      <c r="D78" s="107"/>
    </row>
    <row r="79" ht="15.75">
      <c r="D79" s="107"/>
    </row>
    <row r="80" ht="15.75">
      <c r="D80" s="107"/>
    </row>
    <row r="81" ht="15.75">
      <c r="D81" s="107"/>
    </row>
    <row r="82" ht="15.75">
      <c r="D82" s="107"/>
    </row>
    <row r="83" ht="15.75">
      <c r="D83" s="107"/>
    </row>
    <row r="84" ht="15.75">
      <c r="D84" s="107"/>
    </row>
    <row r="85" ht="15.75">
      <c r="D85" s="107"/>
    </row>
    <row r="86" ht="15.75">
      <c r="D86" s="107"/>
    </row>
    <row r="87" ht="15.75">
      <c r="D87" s="107"/>
    </row>
    <row r="88" ht="15.75">
      <c r="D88" s="107"/>
    </row>
    <row r="89" ht="15.75">
      <c r="D89" s="107"/>
    </row>
    <row r="90" ht="15.75">
      <c r="D90" s="107"/>
    </row>
    <row r="91" ht="15.75">
      <c r="D91" s="107"/>
    </row>
    <row r="92" ht="15.75">
      <c r="D92" s="107"/>
    </row>
    <row r="93" ht="15.75">
      <c r="D93" s="107"/>
    </row>
    <row r="94" ht="15.75">
      <c r="D94" s="107"/>
    </row>
    <row r="95" ht="15.75">
      <c r="D95" s="107"/>
    </row>
    <row r="96" ht="15.75">
      <c r="D96" s="107"/>
    </row>
    <row r="97" ht="15.75">
      <c r="D97" s="107"/>
    </row>
    <row r="98" ht="15.75">
      <c r="D98" s="107"/>
    </row>
    <row r="99" ht="15.75">
      <c r="D99" s="107"/>
    </row>
    <row r="100" ht="15.75">
      <c r="D100" s="107"/>
    </row>
    <row r="101" ht="15.75">
      <c r="D101" s="107"/>
    </row>
    <row r="102" ht="15.75">
      <c r="D102" s="107"/>
    </row>
    <row r="103" ht="15.75">
      <c r="D103" s="107"/>
    </row>
    <row r="104" ht="15.75">
      <c r="D104" s="107"/>
    </row>
    <row r="105" ht="15.75">
      <c r="D105" s="107"/>
    </row>
    <row r="106" ht="15.75">
      <c r="D106" s="107"/>
    </row>
    <row r="107" ht="15.75">
      <c r="D107" s="107"/>
    </row>
    <row r="108" ht="15.75">
      <c r="D108" s="107"/>
    </row>
    <row r="109" ht="15.75">
      <c r="D109" s="107"/>
    </row>
    <row r="110" ht="15.75">
      <c r="D110" s="107"/>
    </row>
    <row r="111" ht="15.75">
      <c r="D111" s="107"/>
    </row>
    <row r="112" ht="15.75">
      <c r="D112" s="107"/>
    </row>
    <row r="113" ht="15.75">
      <c r="D113" s="107"/>
    </row>
    <row r="114" ht="15.75">
      <c r="D114" s="107"/>
    </row>
    <row r="115" ht="15.75">
      <c r="D115" s="107"/>
    </row>
    <row r="116" ht="15.75">
      <c r="D116" s="107"/>
    </row>
    <row r="117" ht="15.75">
      <c r="D117" s="107"/>
    </row>
    <row r="118" ht="15.75">
      <c r="D118" s="107"/>
    </row>
    <row r="119" ht="15.75">
      <c r="D119" s="107"/>
    </row>
    <row r="120" ht="15.75">
      <c r="D120" s="107"/>
    </row>
    <row r="121" ht="15.75">
      <c r="D121" s="107"/>
    </row>
    <row r="122" ht="15.75">
      <c r="D122" s="107"/>
    </row>
    <row r="123" ht="15.75">
      <c r="D123" s="107"/>
    </row>
    <row r="124" ht="15.75">
      <c r="D124" s="107"/>
    </row>
    <row r="125" ht="15.75">
      <c r="D125" s="107"/>
    </row>
    <row r="126" ht="15.75">
      <c r="D126" s="107"/>
    </row>
    <row r="127" ht="15.75">
      <c r="D127" s="107"/>
    </row>
    <row r="128" ht="15.75">
      <c r="D128" s="107"/>
    </row>
    <row r="129" ht="15.75">
      <c r="D129" s="107"/>
    </row>
    <row r="130" ht="15.75">
      <c r="D130" s="107"/>
    </row>
    <row r="131" ht="15.75">
      <c r="D131" s="107"/>
    </row>
    <row r="132" ht="15.75">
      <c r="D132" s="107"/>
    </row>
    <row r="133" ht="15.75">
      <c r="D133" s="107"/>
    </row>
    <row r="134" ht="15.75">
      <c r="D134" s="107"/>
    </row>
    <row r="135" ht="15.75">
      <c r="D135" s="107"/>
    </row>
    <row r="136" ht="15.75">
      <c r="D136" s="107"/>
    </row>
    <row r="137" ht="15.75">
      <c r="D137" s="107"/>
    </row>
    <row r="138" ht="15.75">
      <c r="D138" s="107"/>
    </row>
    <row r="139" ht="15.75">
      <c r="D139" s="107"/>
    </row>
    <row r="140" ht="15.75">
      <c r="D140" s="107"/>
    </row>
    <row r="141" ht="15.75">
      <c r="D141" s="107"/>
    </row>
    <row r="142" ht="15.75">
      <c r="D142" s="107"/>
    </row>
    <row r="143" ht="15.75">
      <c r="D143" s="107"/>
    </row>
    <row r="144" ht="15.75">
      <c r="D144" s="107"/>
    </row>
    <row r="145" ht="15.75">
      <c r="D145" s="107"/>
    </row>
    <row r="146" ht="15.75">
      <c r="D146" s="107"/>
    </row>
    <row r="147" ht="15.75">
      <c r="D147" s="107"/>
    </row>
    <row r="148" ht="15.75">
      <c r="D148" s="107"/>
    </row>
    <row r="149" ht="15.75">
      <c r="D149" s="107"/>
    </row>
    <row r="150" ht="15.75">
      <c r="D150" s="107"/>
    </row>
    <row r="151" ht="15.75">
      <c r="D151" s="107"/>
    </row>
    <row r="152" ht="15.75">
      <c r="D152" s="107"/>
    </row>
    <row r="153" ht="15.75">
      <c r="D153" s="107"/>
    </row>
    <row r="154" ht="15.75">
      <c r="D154" s="107"/>
    </row>
    <row r="155" ht="15.75">
      <c r="D155" s="107"/>
    </row>
    <row r="156" ht="15.75">
      <c r="D156" s="107"/>
    </row>
    <row r="157" ht="15.75">
      <c r="D157" s="107"/>
    </row>
    <row r="158" ht="15.75">
      <c r="D158" s="107"/>
    </row>
    <row r="159" ht="15.75">
      <c r="D159" s="107"/>
    </row>
    <row r="160" ht="15.75">
      <c r="D160" s="107"/>
    </row>
    <row r="161" ht="15.75">
      <c r="D161" s="107"/>
    </row>
    <row r="162" ht="15.75">
      <c r="D162" s="107"/>
    </row>
    <row r="163" ht="15.75">
      <c r="D163" s="107"/>
    </row>
    <row r="164" ht="15.75">
      <c r="D164" s="107"/>
    </row>
    <row r="165" ht="15.75">
      <c r="D165" s="107"/>
    </row>
  </sheetData>
  <sheetProtection/>
  <mergeCells count="3">
    <mergeCell ref="A6:D6"/>
    <mergeCell ref="A19:B19"/>
    <mergeCell ref="B1:D3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7"/>
  <sheetViews>
    <sheetView zoomScaleSheetLayoutView="100" zoomScalePageLayoutView="0" workbookViewId="0" topLeftCell="A1">
      <selection activeCell="C5" sqref="C5"/>
    </sheetView>
  </sheetViews>
  <sheetFormatPr defaultColWidth="48.25390625" defaultRowHeight="12.75"/>
  <cols>
    <col min="1" max="1" width="15.25390625" style="0" customWidth="1"/>
    <col min="2" max="2" width="24.75390625" style="9" customWidth="1"/>
    <col min="3" max="3" width="53.875" style="15" customWidth="1"/>
    <col min="4" max="4" width="12.00390625" style="9" hidden="1" customWidth="1"/>
    <col min="5" max="5" width="9.125" style="0" hidden="1" customWidth="1"/>
    <col min="6" max="6" width="11.625" style="0" customWidth="1"/>
    <col min="7" max="7" width="10.25390625" style="0" customWidth="1"/>
    <col min="8" max="253" width="9.125" style="0" customWidth="1"/>
    <col min="254" max="254" width="17.375" style="0" customWidth="1"/>
    <col min="255" max="255" width="25.00390625" style="0" customWidth="1"/>
  </cols>
  <sheetData>
    <row r="1" spans="2:6" s="2" customFormat="1" ht="80.25" customHeight="1">
      <c r="B1" s="4"/>
      <c r="C1" s="344" t="s">
        <v>335</v>
      </c>
      <c r="D1" s="344"/>
      <c r="E1" s="344"/>
      <c r="F1" s="344"/>
    </row>
    <row r="2" spans="1:4" s="32" customFormat="1" ht="47.25" customHeight="1">
      <c r="A2" s="348" t="s">
        <v>286</v>
      </c>
      <c r="B2" s="349"/>
      <c r="C2" s="349"/>
      <c r="D2" s="349"/>
    </row>
    <row r="3" spans="1:6" s="2" customFormat="1" ht="31.5" customHeight="1">
      <c r="A3" s="5"/>
      <c r="B3" s="6"/>
      <c r="C3" s="7"/>
      <c r="D3" s="354" t="s">
        <v>99</v>
      </c>
      <c r="E3" s="354"/>
      <c r="F3" s="354"/>
    </row>
    <row r="4" spans="1:6" s="32" customFormat="1" ht="38.25">
      <c r="A4" s="47" t="s">
        <v>1</v>
      </c>
      <c r="B4" s="47" t="s">
        <v>2</v>
      </c>
      <c r="C4" s="47" t="s">
        <v>0</v>
      </c>
      <c r="D4" s="61" t="s">
        <v>181</v>
      </c>
      <c r="E4" s="47" t="s">
        <v>169</v>
      </c>
      <c r="F4" s="61" t="s">
        <v>287</v>
      </c>
    </row>
    <row r="5" spans="1:6" s="8" customFormat="1" ht="15.75">
      <c r="A5" s="49">
        <v>1</v>
      </c>
      <c r="B5" s="49">
        <v>2</v>
      </c>
      <c r="C5" s="49">
        <v>3</v>
      </c>
      <c r="D5" s="49">
        <v>4</v>
      </c>
      <c r="E5" s="49"/>
      <c r="F5" s="49">
        <v>4</v>
      </c>
    </row>
    <row r="6" spans="1:6" s="32" customFormat="1" ht="18.75">
      <c r="A6" s="71" t="s">
        <v>136</v>
      </c>
      <c r="B6" s="128" t="s">
        <v>3</v>
      </c>
      <c r="C6" s="129" t="s">
        <v>4</v>
      </c>
      <c r="D6" s="130" t="e">
        <f>D7+D15</f>
        <v>#REF!</v>
      </c>
      <c r="E6" s="130" t="e">
        <f aca="true" t="shared" si="0" ref="E6:E20">F6-D6</f>
        <v>#REF!</v>
      </c>
      <c r="F6" s="130">
        <f>F7+F15</f>
        <v>550.8</v>
      </c>
    </row>
    <row r="7" spans="1:6" s="32" customFormat="1" ht="18.75">
      <c r="A7" s="131"/>
      <c r="B7" s="128"/>
      <c r="C7" s="132" t="s">
        <v>5</v>
      </c>
      <c r="D7" s="130" t="e">
        <f>D8+#REF!+D9+D11+D14</f>
        <v>#REF!</v>
      </c>
      <c r="E7" s="130" t="e">
        <f t="shared" si="0"/>
        <v>#REF!</v>
      </c>
      <c r="F7" s="130">
        <f>F8+F9+F11+F14</f>
        <v>438.5</v>
      </c>
    </row>
    <row r="8" spans="1:6" s="32" customFormat="1" ht="18.75">
      <c r="A8" s="133">
        <v>182</v>
      </c>
      <c r="B8" s="134" t="s">
        <v>6</v>
      </c>
      <c r="C8" s="132" t="s">
        <v>7</v>
      </c>
      <c r="D8" s="135">
        <v>93.4</v>
      </c>
      <c r="E8" s="130">
        <f t="shared" si="0"/>
        <v>27.599999999999994</v>
      </c>
      <c r="F8" s="135">
        <v>121</v>
      </c>
    </row>
    <row r="9" spans="1:6" s="33" customFormat="1" ht="18.75">
      <c r="A9" s="128">
        <v>182</v>
      </c>
      <c r="B9" s="128" t="s">
        <v>8</v>
      </c>
      <c r="C9" s="129" t="s">
        <v>9</v>
      </c>
      <c r="D9" s="130">
        <f>D10</f>
        <v>6.06</v>
      </c>
      <c r="E9" s="130">
        <f t="shared" si="0"/>
        <v>21.44</v>
      </c>
      <c r="F9" s="130">
        <f>F10</f>
        <v>27.5</v>
      </c>
    </row>
    <row r="10" spans="1:6" s="32" customFormat="1" ht="18.75">
      <c r="A10" s="128">
        <v>182</v>
      </c>
      <c r="B10" s="133" t="s">
        <v>329</v>
      </c>
      <c r="C10" s="132" t="s">
        <v>11</v>
      </c>
      <c r="D10" s="135">
        <v>6.06</v>
      </c>
      <c r="E10" s="130">
        <f t="shared" si="0"/>
        <v>21.44</v>
      </c>
      <c r="F10" s="135">
        <v>27.5</v>
      </c>
    </row>
    <row r="11" spans="1:6" s="33" customFormat="1" ht="18.75">
      <c r="A11" s="128">
        <v>182</v>
      </c>
      <c r="B11" s="128" t="s">
        <v>12</v>
      </c>
      <c r="C11" s="129" t="s">
        <v>13</v>
      </c>
      <c r="D11" s="130">
        <f>D12+D13</f>
        <v>197.39999999999998</v>
      </c>
      <c r="E11" s="130">
        <f t="shared" si="0"/>
        <v>76.60000000000002</v>
      </c>
      <c r="F11" s="130">
        <f>F12+F13</f>
        <v>274</v>
      </c>
    </row>
    <row r="12" spans="1:7" s="33" customFormat="1" ht="18.75">
      <c r="A12" s="128">
        <v>182</v>
      </c>
      <c r="B12" s="133" t="s">
        <v>100</v>
      </c>
      <c r="C12" s="132" t="s">
        <v>134</v>
      </c>
      <c r="D12" s="135">
        <v>100.8</v>
      </c>
      <c r="E12" s="135">
        <f t="shared" si="0"/>
        <v>-13.799999999999997</v>
      </c>
      <c r="F12" s="135">
        <v>87</v>
      </c>
      <c r="G12" s="343"/>
    </row>
    <row r="13" spans="1:6" s="32" customFormat="1" ht="18.75">
      <c r="A13" s="128">
        <v>182</v>
      </c>
      <c r="B13" s="133" t="s">
        <v>101</v>
      </c>
      <c r="C13" s="132" t="s">
        <v>135</v>
      </c>
      <c r="D13" s="135">
        <v>96.6</v>
      </c>
      <c r="E13" s="135">
        <f t="shared" si="0"/>
        <v>90.4</v>
      </c>
      <c r="F13" s="135">
        <v>187</v>
      </c>
    </row>
    <row r="14" spans="1:6" s="33" customFormat="1" ht="18.75">
      <c r="A14" s="159" t="s">
        <v>111</v>
      </c>
      <c r="B14" s="128" t="s">
        <v>14</v>
      </c>
      <c r="C14" s="129" t="s">
        <v>15</v>
      </c>
      <c r="D14" s="130">
        <v>18.9</v>
      </c>
      <c r="E14" s="130">
        <f t="shared" si="0"/>
        <v>-2.8999999999999986</v>
      </c>
      <c r="F14" s="130">
        <v>16</v>
      </c>
    </row>
    <row r="15" spans="1:6" s="32" customFormat="1" ht="18.75">
      <c r="A15" s="136"/>
      <c r="B15" s="133"/>
      <c r="C15" s="132" t="s">
        <v>18</v>
      </c>
      <c r="D15" s="130" t="e">
        <f>D16+D18+D21</f>
        <v>#REF!</v>
      </c>
      <c r="E15" s="130" t="e">
        <f t="shared" si="0"/>
        <v>#REF!</v>
      </c>
      <c r="F15" s="130">
        <f>F16+F18+F21</f>
        <v>112.3</v>
      </c>
    </row>
    <row r="16" spans="1:6" s="33" customFormat="1" ht="25.5">
      <c r="A16" s="71" t="s">
        <v>111</v>
      </c>
      <c r="B16" s="128" t="s">
        <v>19</v>
      </c>
      <c r="C16" s="129" t="s">
        <v>20</v>
      </c>
      <c r="D16" s="130" t="e">
        <f>#REF!</f>
        <v>#REF!</v>
      </c>
      <c r="E16" s="130" t="e">
        <f t="shared" si="0"/>
        <v>#REF!</v>
      </c>
      <c r="F16" s="130">
        <f>F17</f>
        <v>22.8</v>
      </c>
    </row>
    <row r="17" spans="1:9" s="33" customFormat="1" ht="57" customHeight="1">
      <c r="A17" s="71" t="s">
        <v>111</v>
      </c>
      <c r="B17" s="133" t="s">
        <v>140</v>
      </c>
      <c r="C17" s="137" t="s">
        <v>178</v>
      </c>
      <c r="D17" s="135"/>
      <c r="E17" s="135"/>
      <c r="F17" s="135">
        <v>22.8</v>
      </c>
      <c r="G17" s="346"/>
      <c r="H17" s="347"/>
      <c r="I17" s="343"/>
    </row>
    <row r="18" spans="1:6" s="33" customFormat="1" ht="25.5">
      <c r="A18" s="269">
        <v>801</v>
      </c>
      <c r="B18" s="269" t="s">
        <v>21</v>
      </c>
      <c r="C18" s="138" t="s">
        <v>22</v>
      </c>
      <c r="D18" s="130">
        <f>D19+D20</f>
        <v>4.5</v>
      </c>
      <c r="E18" s="130">
        <f t="shared" si="0"/>
        <v>55</v>
      </c>
      <c r="F18" s="130">
        <f>F19+F20</f>
        <v>59.5</v>
      </c>
    </row>
    <row r="19" spans="1:6" s="33" customFormat="1" ht="29.25" customHeight="1">
      <c r="A19" s="71" t="s">
        <v>111</v>
      </c>
      <c r="B19" s="133" t="s">
        <v>137</v>
      </c>
      <c r="C19" s="222" t="s">
        <v>330</v>
      </c>
      <c r="D19" s="130">
        <v>4.5</v>
      </c>
      <c r="E19" s="130">
        <f t="shared" si="0"/>
        <v>35.5</v>
      </c>
      <c r="F19" s="130">
        <v>40</v>
      </c>
    </row>
    <row r="20" spans="1:6" s="33" customFormat="1" ht="25.5">
      <c r="A20" s="71" t="s">
        <v>111</v>
      </c>
      <c r="B20" s="133" t="s">
        <v>141</v>
      </c>
      <c r="C20" s="139" t="s">
        <v>177</v>
      </c>
      <c r="D20" s="130"/>
      <c r="E20" s="130">
        <f t="shared" si="0"/>
        <v>19.5</v>
      </c>
      <c r="F20" s="130">
        <v>19.5</v>
      </c>
    </row>
    <row r="21" spans="1:6" s="33" customFormat="1" ht="18.75">
      <c r="A21" s="71" t="s">
        <v>111</v>
      </c>
      <c r="B21" s="128" t="s">
        <v>331</v>
      </c>
      <c r="C21" s="129" t="s">
        <v>102</v>
      </c>
      <c r="D21" s="130">
        <f>D22</f>
        <v>31.5</v>
      </c>
      <c r="E21" s="130">
        <f>F21-D21</f>
        <v>-1.5</v>
      </c>
      <c r="F21" s="130">
        <f>F22</f>
        <v>30</v>
      </c>
    </row>
    <row r="22" spans="1:6" s="33" customFormat="1" ht="25.5">
      <c r="A22" s="71" t="s">
        <v>111</v>
      </c>
      <c r="B22" s="134" t="s">
        <v>179</v>
      </c>
      <c r="C22" s="140" t="s">
        <v>180</v>
      </c>
      <c r="D22" s="130">
        <v>31.5</v>
      </c>
      <c r="E22" s="130">
        <f>F22-D22</f>
        <v>-1.5</v>
      </c>
      <c r="F22" s="130">
        <v>30</v>
      </c>
    </row>
    <row r="23" spans="1:6" s="34" customFormat="1" ht="18.75">
      <c r="A23" s="71" t="s">
        <v>111</v>
      </c>
      <c r="B23" s="128" t="s">
        <v>332</v>
      </c>
      <c r="C23" s="129" t="s">
        <v>333</v>
      </c>
      <c r="D23" s="130">
        <f>D24+D26+D27+D28</f>
        <v>9395.92</v>
      </c>
      <c r="E23" s="130">
        <f aca="true" t="shared" si="1" ref="E23:E30">F23-D23</f>
        <v>4054.7999999999993</v>
      </c>
      <c r="F23" s="130">
        <f>F24</f>
        <v>13450.72</v>
      </c>
    </row>
    <row r="24" spans="1:6" s="34" customFormat="1" ht="25.5">
      <c r="A24" s="71" t="s">
        <v>111</v>
      </c>
      <c r="B24" s="133" t="s">
        <v>25</v>
      </c>
      <c r="C24" s="132" t="s">
        <v>26</v>
      </c>
      <c r="D24" s="130">
        <f>D25</f>
        <v>7573.64</v>
      </c>
      <c r="E24" s="130">
        <f t="shared" si="1"/>
        <v>5877.079999999999</v>
      </c>
      <c r="F24" s="130">
        <f>F25+F27+F28+F29+F26</f>
        <v>13450.72</v>
      </c>
    </row>
    <row r="25" spans="1:6" s="34" customFormat="1" ht="25.5">
      <c r="A25" s="71" t="s">
        <v>111</v>
      </c>
      <c r="B25" s="133" t="s">
        <v>185</v>
      </c>
      <c r="C25" s="132" t="s">
        <v>186</v>
      </c>
      <c r="D25" s="130">
        <v>7573.64</v>
      </c>
      <c r="E25" s="130">
        <f t="shared" si="1"/>
        <v>977.8099999999986</v>
      </c>
      <c r="F25" s="130">
        <f>7155.94+1395.51</f>
        <v>8551.449999999999</v>
      </c>
    </row>
    <row r="26" spans="1:6" s="34" customFormat="1" ht="25.5">
      <c r="A26" s="71" t="s">
        <v>111</v>
      </c>
      <c r="B26" s="133" t="s">
        <v>187</v>
      </c>
      <c r="C26" s="132" t="s">
        <v>188</v>
      </c>
      <c r="D26" s="130">
        <v>0</v>
      </c>
      <c r="E26" s="130">
        <f t="shared" si="1"/>
        <v>250</v>
      </c>
      <c r="F26" s="130">
        <v>250</v>
      </c>
    </row>
    <row r="27" spans="1:6" s="34" customFormat="1" ht="25.5">
      <c r="A27" s="71" t="s">
        <v>111</v>
      </c>
      <c r="B27" s="133" t="s">
        <v>189</v>
      </c>
      <c r="C27" s="132" t="s">
        <v>190</v>
      </c>
      <c r="D27" s="130">
        <v>192.9</v>
      </c>
      <c r="E27" s="130">
        <f t="shared" si="1"/>
        <v>95.20000000000002</v>
      </c>
      <c r="F27" s="130">
        <v>288.1</v>
      </c>
    </row>
    <row r="28" spans="1:6" s="34" customFormat="1" ht="18.75">
      <c r="A28" s="71" t="s">
        <v>111</v>
      </c>
      <c r="B28" s="133" t="s">
        <v>191</v>
      </c>
      <c r="C28" s="132" t="s">
        <v>104</v>
      </c>
      <c r="D28" s="130">
        <v>1629.38</v>
      </c>
      <c r="E28" s="130">
        <f t="shared" si="1"/>
        <v>2579.3900000000003</v>
      </c>
      <c r="F28" s="130">
        <v>4208.77</v>
      </c>
    </row>
    <row r="29" spans="1:6" s="32" customFormat="1" ht="18.75">
      <c r="A29" s="71" t="s">
        <v>111</v>
      </c>
      <c r="B29" s="133" t="s">
        <v>192</v>
      </c>
      <c r="C29" s="132" t="s">
        <v>103</v>
      </c>
      <c r="D29" s="135">
        <v>0</v>
      </c>
      <c r="E29" s="130">
        <f t="shared" si="1"/>
        <v>152.4</v>
      </c>
      <c r="F29" s="130">
        <v>152.4</v>
      </c>
    </row>
    <row r="30" spans="1:6" s="32" customFormat="1" ht="18.75">
      <c r="A30" s="128"/>
      <c r="B30" s="128"/>
      <c r="C30" s="129" t="s">
        <v>27</v>
      </c>
      <c r="D30" s="130" t="e">
        <f>D6+D23</f>
        <v>#REF!</v>
      </c>
      <c r="E30" s="130" t="e">
        <f t="shared" si="1"/>
        <v>#REF!</v>
      </c>
      <c r="F30" s="130">
        <f>F6+F23</f>
        <v>14001.519999999999</v>
      </c>
    </row>
    <row r="31" spans="1:6" s="32" customFormat="1" ht="18.75" customHeight="1">
      <c r="A31" s="352"/>
      <c r="B31" s="353"/>
      <c r="C31" s="353"/>
      <c r="D31" s="353"/>
      <c r="E31" s="130"/>
      <c r="F31" s="130"/>
    </row>
    <row r="32" spans="1:4" s="31" customFormat="1" ht="39.75" customHeight="1">
      <c r="A32" s="351"/>
      <c r="B32" s="351"/>
      <c r="C32" s="351"/>
      <c r="D32" s="351"/>
    </row>
    <row r="33" spans="1:7" s="31" customFormat="1" ht="33" customHeight="1">
      <c r="A33" s="350"/>
      <c r="B33" s="350"/>
      <c r="C33" s="350"/>
      <c r="D33" s="80"/>
      <c r="F33" s="316"/>
      <c r="G33" s="316"/>
    </row>
    <row r="34" spans="1:7" s="31" customFormat="1" ht="18">
      <c r="A34" s="36"/>
      <c r="B34" s="37"/>
      <c r="C34" s="37"/>
      <c r="D34" s="35"/>
      <c r="G34" s="316"/>
    </row>
    <row r="35" spans="1:4" ht="12.75" customHeight="1">
      <c r="A35" s="11"/>
      <c r="B35" s="13"/>
      <c r="C35" s="12"/>
      <c r="D35" s="10"/>
    </row>
    <row r="36" spans="1:4" ht="12.75" customHeight="1">
      <c r="A36" s="11"/>
      <c r="B36" s="12"/>
      <c r="C36" s="12"/>
      <c r="D36" s="10"/>
    </row>
    <row r="37" spans="1:4" ht="12.75" customHeight="1">
      <c r="A37" s="11"/>
      <c r="B37" s="13"/>
      <c r="C37" s="12"/>
      <c r="D37" s="10"/>
    </row>
    <row r="38" spans="1:4" ht="12.75">
      <c r="A38" s="11"/>
      <c r="B38" s="12"/>
      <c r="C38" s="12"/>
      <c r="D38" s="10"/>
    </row>
    <row r="39" spans="1:4" ht="26.25" customHeight="1">
      <c r="A39" s="11"/>
      <c r="B39" s="14"/>
      <c r="C39" s="14"/>
      <c r="D39" s="14"/>
    </row>
    <row r="40" ht="12.75">
      <c r="A40" s="11"/>
    </row>
    <row r="47" ht="12.75">
      <c r="Q47">
        <f>+I24</f>
        <v>0</v>
      </c>
    </row>
  </sheetData>
  <sheetProtection/>
  <mergeCells count="7">
    <mergeCell ref="G17:H17"/>
    <mergeCell ref="A2:D2"/>
    <mergeCell ref="A33:C33"/>
    <mergeCell ref="A32:D32"/>
    <mergeCell ref="A31:D31"/>
    <mergeCell ref="C1:F1"/>
    <mergeCell ref="D3:F3"/>
  </mergeCells>
  <printOptions/>
  <pageMargins left="1.1811023622047245" right="0.3937007874015748" top="0.5118110236220472" bottom="0.4330708661417323" header="0.5118110236220472" footer="0.4330708661417323"/>
  <pageSetup fitToHeight="1" fitToWidth="1" horizontalDpi="600" verticalDpi="600" orientation="portrait" pageOrder="overThenDown" paperSize="9" scale="82" r:id="rId1"/>
  <rowBreaks count="1" manualBreakCount="1">
    <brk id="9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1"/>
  <sheetViews>
    <sheetView view="pageBreakPreview" zoomScale="60" zoomScaleNormal="82" workbookViewId="0" topLeftCell="A1">
      <selection activeCell="H4" sqref="H4:H5"/>
    </sheetView>
  </sheetViews>
  <sheetFormatPr defaultColWidth="17.375" defaultRowHeight="12.75"/>
  <cols>
    <col min="1" max="1" width="17.375" style="0" customWidth="1"/>
    <col min="2" max="2" width="26.00390625" style="9" customWidth="1"/>
    <col min="3" max="3" width="54.875" style="15" customWidth="1"/>
    <col min="4" max="4" width="14.75390625" style="9" hidden="1" customWidth="1"/>
    <col min="5" max="5" width="13.125" style="0" hidden="1" customWidth="1"/>
    <col min="6" max="6" width="12.375" style="0" hidden="1" customWidth="1"/>
    <col min="7" max="7" width="9.125" style="146" customWidth="1"/>
    <col min="8" max="8" width="11.00390625" style="146" bestFit="1" customWidth="1"/>
    <col min="9" max="255" width="9.125" style="0" customWidth="1"/>
  </cols>
  <sheetData>
    <row r="1" spans="2:8" s="2" customFormat="1" ht="77.25" customHeight="1">
      <c r="B1" s="4"/>
      <c r="C1" s="344" t="s">
        <v>336</v>
      </c>
      <c r="D1" s="344"/>
      <c r="E1" s="344"/>
      <c r="F1" s="344"/>
      <c r="G1" s="344"/>
      <c r="H1" s="344"/>
    </row>
    <row r="2" spans="1:8" s="32" customFormat="1" ht="43.5" customHeight="1">
      <c r="A2" s="348" t="s">
        <v>309</v>
      </c>
      <c r="B2" s="348"/>
      <c r="C2" s="348"/>
      <c r="D2" s="348"/>
      <c r="E2" s="348"/>
      <c r="F2" s="348"/>
      <c r="G2" s="348"/>
      <c r="H2" s="348"/>
    </row>
    <row r="3" spans="1:8" s="2" customFormat="1" ht="15.75">
      <c r="A3" s="5"/>
      <c r="B3" s="6"/>
      <c r="C3" s="7"/>
      <c r="G3" s="365" t="s">
        <v>99</v>
      </c>
      <c r="H3" s="365"/>
    </row>
    <row r="4" spans="1:8" s="32" customFormat="1" ht="62.25" customHeight="1">
      <c r="A4" s="356" t="s">
        <v>1</v>
      </c>
      <c r="B4" s="356" t="s">
        <v>2</v>
      </c>
      <c r="C4" s="356" t="s">
        <v>0</v>
      </c>
      <c r="D4" s="362" t="s">
        <v>184</v>
      </c>
      <c r="E4" s="362" t="s">
        <v>183</v>
      </c>
      <c r="F4" s="48" t="s">
        <v>182</v>
      </c>
      <c r="G4" s="364" t="s">
        <v>271</v>
      </c>
      <c r="H4" s="364" t="s">
        <v>288</v>
      </c>
    </row>
    <row r="5" spans="1:8" s="32" customFormat="1" ht="18.75">
      <c r="A5" s="357"/>
      <c r="B5" s="357"/>
      <c r="C5" s="357"/>
      <c r="D5" s="363"/>
      <c r="E5" s="363"/>
      <c r="F5" s="51"/>
      <c r="G5" s="364"/>
      <c r="H5" s="364"/>
    </row>
    <row r="6" spans="1:8" s="32" customFormat="1" ht="18.75">
      <c r="A6" s="71" t="s">
        <v>136</v>
      </c>
      <c r="B6" s="128" t="s">
        <v>3</v>
      </c>
      <c r="C6" s="129" t="s">
        <v>4</v>
      </c>
      <c r="D6" s="130">
        <f>D7+D16</f>
        <v>369.3</v>
      </c>
      <c r="E6" s="130">
        <f>G6-D6</f>
        <v>178.49999999999994</v>
      </c>
      <c r="F6" s="130">
        <f>F7+F16</f>
        <v>407.28999999999996</v>
      </c>
      <c r="G6" s="130">
        <f>G7+G16</f>
        <v>547.8</v>
      </c>
      <c r="H6" s="130">
        <f>H7+H16</f>
        <v>550.8</v>
      </c>
    </row>
    <row r="7" spans="1:8" s="32" customFormat="1" ht="18.75">
      <c r="A7" s="131"/>
      <c r="B7" s="128"/>
      <c r="C7" s="132" t="s">
        <v>5</v>
      </c>
      <c r="D7" s="130">
        <f>D8+D9+D11+D14</f>
        <v>330.8</v>
      </c>
      <c r="E7" s="130">
        <f aca="true" t="shared" si="0" ref="E7:E31">G7-D7</f>
        <v>104.69999999999999</v>
      </c>
      <c r="F7" s="130">
        <f>F8+F9+F11+F14</f>
        <v>324.03</v>
      </c>
      <c r="G7" s="130">
        <f>G8+G9+G11+G14</f>
        <v>435.5</v>
      </c>
      <c r="H7" s="130">
        <f>H8+H9+H11+H14</f>
        <v>438.5</v>
      </c>
    </row>
    <row r="8" spans="1:8" s="32" customFormat="1" ht="18.75">
      <c r="A8" s="133">
        <v>182</v>
      </c>
      <c r="B8" s="134" t="s">
        <v>6</v>
      </c>
      <c r="C8" s="132" t="s">
        <v>7</v>
      </c>
      <c r="D8" s="135">
        <v>97.9</v>
      </c>
      <c r="E8" s="130">
        <f t="shared" si="0"/>
        <v>24.099999999999994</v>
      </c>
      <c r="F8" s="147">
        <v>123</v>
      </c>
      <c r="G8" s="88">
        <v>122</v>
      </c>
      <c r="H8" s="88">
        <v>123</v>
      </c>
    </row>
    <row r="9" spans="1:8" s="33" customFormat="1" ht="21" customHeight="1">
      <c r="A9" s="128">
        <v>182</v>
      </c>
      <c r="B9" s="128" t="s">
        <v>8</v>
      </c>
      <c r="C9" s="129" t="s">
        <v>9</v>
      </c>
      <c r="D9" s="130">
        <f>D10</f>
        <v>6.3</v>
      </c>
      <c r="E9" s="130">
        <f t="shared" si="0"/>
        <v>21.2</v>
      </c>
      <c r="F9" s="130">
        <f>F10</f>
        <v>0.03</v>
      </c>
      <c r="G9" s="130">
        <f>G10</f>
        <v>27.5</v>
      </c>
      <c r="H9" s="130">
        <f>H10</f>
        <v>27.5</v>
      </c>
    </row>
    <row r="10" spans="1:8" s="32" customFormat="1" ht="21" customHeight="1">
      <c r="A10" s="133">
        <v>182</v>
      </c>
      <c r="B10" s="133" t="s">
        <v>10</v>
      </c>
      <c r="C10" s="132" t="s">
        <v>11</v>
      </c>
      <c r="D10" s="135">
        <v>6.3</v>
      </c>
      <c r="E10" s="130">
        <f t="shared" si="0"/>
        <v>21.2</v>
      </c>
      <c r="F10" s="147">
        <v>0.03</v>
      </c>
      <c r="G10" s="88">
        <v>27.5</v>
      </c>
      <c r="H10" s="88">
        <v>27.5</v>
      </c>
    </row>
    <row r="11" spans="1:8" s="33" customFormat="1" ht="21" customHeight="1">
      <c r="A11" s="128">
        <v>182</v>
      </c>
      <c r="B11" s="128" t="s">
        <v>12</v>
      </c>
      <c r="C11" s="129" t="s">
        <v>13</v>
      </c>
      <c r="D11" s="130">
        <f>D12+D13</f>
        <v>206.8</v>
      </c>
      <c r="E11" s="130">
        <f t="shared" si="0"/>
        <v>69.19999999999999</v>
      </c>
      <c r="F11" s="130">
        <f>F12+F13</f>
        <v>180</v>
      </c>
      <c r="G11" s="130">
        <f>G12+G13</f>
        <v>276</v>
      </c>
      <c r="H11" s="130">
        <f>H12+H13</f>
        <v>278</v>
      </c>
    </row>
    <row r="12" spans="1:8" s="33" customFormat="1" ht="21" customHeight="1">
      <c r="A12" s="128">
        <v>182</v>
      </c>
      <c r="B12" s="133" t="s">
        <v>100</v>
      </c>
      <c r="C12" s="132" t="s">
        <v>134</v>
      </c>
      <c r="D12" s="135">
        <v>105.6</v>
      </c>
      <c r="E12" s="130">
        <f t="shared" si="0"/>
        <v>-17.599999999999994</v>
      </c>
      <c r="F12" s="148">
        <v>45</v>
      </c>
      <c r="G12" s="88">
        <v>88</v>
      </c>
      <c r="H12" s="88">
        <v>89</v>
      </c>
    </row>
    <row r="13" spans="1:8" s="32" customFormat="1" ht="21" customHeight="1">
      <c r="A13" s="133">
        <v>182</v>
      </c>
      <c r="B13" s="133" t="s">
        <v>101</v>
      </c>
      <c r="C13" s="132" t="s">
        <v>135</v>
      </c>
      <c r="D13" s="135">
        <v>101.2</v>
      </c>
      <c r="E13" s="130">
        <f t="shared" si="0"/>
        <v>86.8</v>
      </c>
      <c r="F13" s="147">
        <v>135</v>
      </c>
      <c r="G13" s="88">
        <v>188</v>
      </c>
      <c r="H13" s="88">
        <v>189</v>
      </c>
    </row>
    <row r="14" spans="1:8" s="32" customFormat="1" ht="21" customHeight="1">
      <c r="A14" s="133">
        <v>801</v>
      </c>
      <c r="B14" s="128" t="s">
        <v>14</v>
      </c>
      <c r="C14" s="129" t="s">
        <v>15</v>
      </c>
      <c r="D14" s="135">
        <v>19.8</v>
      </c>
      <c r="E14" s="130">
        <f t="shared" si="0"/>
        <v>-9.8</v>
      </c>
      <c r="F14" s="147">
        <v>21</v>
      </c>
      <c r="G14" s="149">
        <v>10</v>
      </c>
      <c r="H14" s="149">
        <v>10</v>
      </c>
    </row>
    <row r="15" spans="1:8" s="32" customFormat="1" ht="25.5" hidden="1">
      <c r="A15" s="133">
        <v>801</v>
      </c>
      <c r="B15" s="128" t="s">
        <v>16</v>
      </c>
      <c r="C15" s="129" t="s">
        <v>17</v>
      </c>
      <c r="D15" s="135"/>
      <c r="E15" s="130">
        <f t="shared" si="0"/>
        <v>0</v>
      </c>
      <c r="F15" s="147"/>
      <c r="G15" s="88"/>
      <c r="H15" s="88"/>
    </row>
    <row r="16" spans="1:8" s="32" customFormat="1" ht="18.75">
      <c r="A16" s="133"/>
      <c r="B16" s="133"/>
      <c r="C16" s="129" t="s">
        <v>18</v>
      </c>
      <c r="D16" s="130">
        <f>D17+D19+D22</f>
        <v>38.5</v>
      </c>
      <c r="E16" s="130">
        <f t="shared" si="0"/>
        <v>73.8</v>
      </c>
      <c r="F16" s="130">
        <f>F17+F19+F22</f>
        <v>83.26</v>
      </c>
      <c r="G16" s="130">
        <f>G17+G19+G22</f>
        <v>112.3</v>
      </c>
      <c r="H16" s="130">
        <f>H17+H19+H22</f>
        <v>112.3</v>
      </c>
    </row>
    <row r="17" spans="1:8" s="33" customFormat="1" ht="37.5" customHeight="1">
      <c r="A17" s="71" t="s">
        <v>111</v>
      </c>
      <c r="B17" s="128" t="s">
        <v>19</v>
      </c>
      <c r="C17" s="129" t="s">
        <v>20</v>
      </c>
      <c r="D17" s="130">
        <f>D18</f>
        <v>0</v>
      </c>
      <c r="E17" s="130">
        <f>E18</f>
        <v>22.8</v>
      </c>
      <c r="F17" s="130">
        <f>F18</f>
        <v>30.06</v>
      </c>
      <c r="G17" s="130">
        <f>G18</f>
        <v>22.8</v>
      </c>
      <c r="H17" s="130">
        <f>H18</f>
        <v>22.8</v>
      </c>
    </row>
    <row r="18" spans="1:8" s="33" customFormat="1" ht="65.25" customHeight="1">
      <c r="A18" s="71" t="s">
        <v>111</v>
      </c>
      <c r="B18" s="133" t="s">
        <v>140</v>
      </c>
      <c r="C18" s="137" t="s">
        <v>178</v>
      </c>
      <c r="D18" s="135"/>
      <c r="E18" s="135">
        <f t="shared" si="0"/>
        <v>22.8</v>
      </c>
      <c r="F18" s="147">
        <v>30.06</v>
      </c>
      <c r="G18" s="88">
        <v>22.8</v>
      </c>
      <c r="H18" s="88">
        <v>22.8</v>
      </c>
    </row>
    <row r="19" spans="1:8" s="33" customFormat="1" ht="25.5">
      <c r="A19" s="133">
        <v>801</v>
      </c>
      <c r="B19" s="128" t="s">
        <v>21</v>
      </c>
      <c r="C19" s="138" t="s">
        <v>22</v>
      </c>
      <c r="D19" s="130">
        <f>D20+D21</f>
        <v>5.5</v>
      </c>
      <c r="E19" s="130">
        <f t="shared" si="0"/>
        <v>54</v>
      </c>
      <c r="F19" s="149">
        <f>F20+F21</f>
        <v>40.2</v>
      </c>
      <c r="G19" s="149">
        <f>G20+G21</f>
        <v>59.5</v>
      </c>
      <c r="H19" s="149">
        <f>H20+H21</f>
        <v>59.5</v>
      </c>
    </row>
    <row r="20" spans="1:8" s="33" customFormat="1" ht="25.5">
      <c r="A20" s="71" t="s">
        <v>111</v>
      </c>
      <c r="B20" s="133" t="s">
        <v>137</v>
      </c>
      <c r="C20" s="139" t="s">
        <v>138</v>
      </c>
      <c r="D20" s="135">
        <v>5.5</v>
      </c>
      <c r="E20" s="135">
        <f t="shared" si="0"/>
        <v>34.5</v>
      </c>
      <c r="F20" s="147">
        <v>25.2</v>
      </c>
      <c r="G20" s="88">
        <v>40</v>
      </c>
      <c r="H20" s="88">
        <v>40</v>
      </c>
    </row>
    <row r="21" spans="1:8" s="33" customFormat="1" ht="25.5">
      <c r="A21" s="71" t="s">
        <v>111</v>
      </c>
      <c r="B21" s="133" t="s">
        <v>141</v>
      </c>
      <c r="C21" s="139" t="s">
        <v>177</v>
      </c>
      <c r="D21" s="135"/>
      <c r="E21" s="135">
        <f t="shared" si="0"/>
        <v>19.5</v>
      </c>
      <c r="F21" s="147">
        <v>15</v>
      </c>
      <c r="G21" s="88">
        <v>19.5</v>
      </c>
      <c r="H21" s="88">
        <v>19.5</v>
      </c>
    </row>
    <row r="22" spans="1:8" s="33" customFormat="1" ht="21" customHeight="1">
      <c r="A22" s="133">
        <v>801</v>
      </c>
      <c r="B22" s="128" t="s">
        <v>331</v>
      </c>
      <c r="C22" s="129" t="s">
        <v>102</v>
      </c>
      <c r="D22" s="130">
        <f>D23</f>
        <v>33</v>
      </c>
      <c r="E22" s="130">
        <f t="shared" si="0"/>
        <v>-3</v>
      </c>
      <c r="F22" s="148">
        <f>F23</f>
        <v>13</v>
      </c>
      <c r="G22" s="149">
        <f>G23</f>
        <v>30</v>
      </c>
      <c r="H22" s="149">
        <f>H23</f>
        <v>30</v>
      </c>
    </row>
    <row r="23" spans="1:8" s="33" customFormat="1" ht="30" customHeight="1">
      <c r="A23" s="71" t="s">
        <v>111</v>
      </c>
      <c r="B23" s="134" t="s">
        <v>179</v>
      </c>
      <c r="C23" s="140" t="s">
        <v>180</v>
      </c>
      <c r="D23" s="135">
        <v>33</v>
      </c>
      <c r="E23" s="135">
        <f t="shared" si="0"/>
        <v>-3</v>
      </c>
      <c r="F23" s="147">
        <v>13</v>
      </c>
      <c r="G23" s="88">
        <v>30</v>
      </c>
      <c r="H23" s="88">
        <v>30</v>
      </c>
    </row>
    <row r="24" spans="1:8" s="33" customFormat="1" ht="21" customHeight="1" hidden="1">
      <c r="A24" s="133">
        <v>801</v>
      </c>
      <c r="B24" s="128" t="s">
        <v>23</v>
      </c>
      <c r="C24" s="129" t="s">
        <v>24</v>
      </c>
      <c r="D24" s="130"/>
      <c r="E24" s="130"/>
      <c r="F24" s="148"/>
      <c r="G24" s="149"/>
      <c r="H24" s="149"/>
    </row>
    <row r="25" spans="1:8" s="33" customFormat="1" ht="18.75">
      <c r="A25" s="133">
        <v>801</v>
      </c>
      <c r="B25" s="128" t="s">
        <v>332</v>
      </c>
      <c r="C25" s="129" t="s">
        <v>333</v>
      </c>
      <c r="D25" s="130" t="e">
        <f>#REF!+D27+D28+D29</f>
        <v>#REF!</v>
      </c>
      <c r="E25" s="130" t="e">
        <f t="shared" si="0"/>
        <v>#REF!</v>
      </c>
      <c r="F25" s="130" t="e">
        <f>#REF!+F27+F28+F29</f>
        <v>#REF!</v>
      </c>
      <c r="G25" s="130">
        <f>G26+G28</f>
        <v>8852.55</v>
      </c>
      <c r="H25" s="130">
        <f>H26+H28</f>
        <v>8863.349999999999</v>
      </c>
    </row>
    <row r="26" spans="1:8" s="34" customFormat="1" ht="25.5">
      <c r="A26" s="71" t="s">
        <v>111</v>
      </c>
      <c r="B26" s="133" t="s">
        <v>25</v>
      </c>
      <c r="C26" s="132" t="s">
        <v>26</v>
      </c>
      <c r="D26" s="135">
        <v>7573.64</v>
      </c>
      <c r="E26" s="135">
        <f t="shared" si="0"/>
        <v>977.8099999999986</v>
      </c>
      <c r="F26" s="147">
        <f>5347.43+516.41</f>
        <v>5863.84</v>
      </c>
      <c r="G26" s="135">
        <f>7155.94+1395.51</f>
        <v>8551.449999999999</v>
      </c>
      <c r="H26" s="135">
        <f>7155.94+1395.51</f>
        <v>8551.449999999999</v>
      </c>
    </row>
    <row r="27" spans="1:8" s="34" customFormat="1" ht="18.75" hidden="1">
      <c r="A27" s="71" t="s">
        <v>111</v>
      </c>
      <c r="B27" s="133" t="s">
        <v>185</v>
      </c>
      <c r="C27" s="132" t="s">
        <v>186</v>
      </c>
      <c r="D27" s="135">
        <v>0</v>
      </c>
      <c r="E27" s="135">
        <f t="shared" si="0"/>
        <v>0</v>
      </c>
      <c r="F27" s="147">
        <v>0</v>
      </c>
      <c r="G27" s="88">
        <v>0</v>
      </c>
      <c r="H27" s="88">
        <v>0</v>
      </c>
    </row>
    <row r="28" spans="1:8" s="34" customFormat="1" ht="25.5">
      <c r="A28" s="71" t="s">
        <v>111</v>
      </c>
      <c r="B28" s="133" t="s">
        <v>189</v>
      </c>
      <c r="C28" s="132" t="s">
        <v>190</v>
      </c>
      <c r="D28" s="135">
        <v>192.9</v>
      </c>
      <c r="E28" s="135">
        <f t="shared" si="0"/>
        <v>108.20000000000002</v>
      </c>
      <c r="F28" s="147">
        <v>192.9</v>
      </c>
      <c r="G28" s="88">
        <f>272.6+28.5</f>
        <v>301.1</v>
      </c>
      <c r="H28" s="88">
        <f>283.4+28.5</f>
        <v>311.9</v>
      </c>
    </row>
    <row r="29" spans="1:8" s="34" customFormat="1" ht="18.75">
      <c r="A29" s="71" t="s">
        <v>111</v>
      </c>
      <c r="B29" s="133" t="s">
        <v>191</v>
      </c>
      <c r="C29" s="132" t="s">
        <v>104</v>
      </c>
      <c r="D29" s="135">
        <v>1629.38</v>
      </c>
      <c r="E29" s="135">
        <f t="shared" si="0"/>
        <v>-1629.38</v>
      </c>
      <c r="F29" s="147">
        <v>3996.598</v>
      </c>
      <c r="G29" s="88">
        <v>0</v>
      </c>
      <c r="H29" s="135">
        <v>0</v>
      </c>
    </row>
    <row r="30" spans="1:8" s="33" customFormat="1" ht="18.75">
      <c r="A30" s="71" t="s">
        <v>111</v>
      </c>
      <c r="B30" s="133" t="s">
        <v>192</v>
      </c>
      <c r="C30" s="132" t="s">
        <v>103</v>
      </c>
      <c r="D30" s="135">
        <v>0</v>
      </c>
      <c r="E30" s="135">
        <f t="shared" si="0"/>
        <v>0</v>
      </c>
      <c r="F30" s="147">
        <v>0</v>
      </c>
      <c r="G30" s="88">
        <v>0</v>
      </c>
      <c r="H30" s="88">
        <v>0</v>
      </c>
    </row>
    <row r="31" spans="1:8" s="33" customFormat="1" ht="18.75">
      <c r="A31" s="71" t="s">
        <v>111</v>
      </c>
      <c r="B31" s="128"/>
      <c r="C31" s="129" t="s">
        <v>27</v>
      </c>
      <c r="D31" s="130" t="e">
        <f>D25+D6</f>
        <v>#REF!</v>
      </c>
      <c r="E31" s="130" t="e">
        <f t="shared" si="0"/>
        <v>#REF!</v>
      </c>
      <c r="F31" s="130" t="e">
        <f>F25+F6</f>
        <v>#REF!</v>
      </c>
      <c r="G31" s="130">
        <f>G25+G6</f>
        <v>9400.349999999999</v>
      </c>
      <c r="H31" s="130">
        <f>H25+H6</f>
        <v>9414.149999999998</v>
      </c>
    </row>
    <row r="32" spans="1:8" s="32" customFormat="1" ht="32.25" customHeight="1">
      <c r="A32" s="361"/>
      <c r="B32" s="361"/>
      <c r="C32" s="361"/>
      <c r="D32" s="361"/>
      <c r="F32" s="46"/>
      <c r="G32" s="2"/>
      <c r="H32" s="145"/>
    </row>
    <row r="33" spans="1:8" s="31" customFormat="1" ht="66" customHeight="1">
      <c r="A33" s="358"/>
      <c r="B33" s="359"/>
      <c r="C33" s="359"/>
      <c r="D33" s="360"/>
      <c r="E33" s="349"/>
      <c r="G33" s="146"/>
      <c r="H33" s="146"/>
    </row>
    <row r="34" spans="1:8" s="31" customFormat="1" ht="42.75" customHeight="1">
      <c r="A34" s="355"/>
      <c r="B34" s="355"/>
      <c r="C34" s="355"/>
      <c r="D34" s="349"/>
      <c r="E34" s="349"/>
      <c r="G34" s="146"/>
      <c r="H34" s="146"/>
    </row>
    <row r="35" spans="1:8" s="31" customFormat="1" ht="18">
      <c r="A35" s="36"/>
      <c r="B35" s="37"/>
      <c r="C35" s="37"/>
      <c r="D35" s="35"/>
      <c r="G35" s="146"/>
      <c r="H35" s="146"/>
    </row>
    <row r="36" spans="1:8" s="31" customFormat="1" ht="12.75" customHeight="1">
      <c r="A36" s="36"/>
      <c r="B36" s="38"/>
      <c r="C36" s="37"/>
      <c r="D36" s="35"/>
      <c r="G36" s="146"/>
      <c r="H36" s="146"/>
    </row>
    <row r="37" spans="1:8" s="31" customFormat="1" ht="12.75" customHeight="1">
      <c r="A37" s="36"/>
      <c r="B37" s="37"/>
      <c r="C37" s="37"/>
      <c r="D37" s="35"/>
      <c r="G37" s="146"/>
      <c r="H37" s="146"/>
    </row>
    <row r="38" spans="1:8" s="31" customFormat="1" ht="12.75" customHeight="1">
      <c r="A38" s="36"/>
      <c r="B38" s="38"/>
      <c r="C38" s="37"/>
      <c r="D38" s="35"/>
      <c r="G38" s="146"/>
      <c r="H38" s="146"/>
    </row>
    <row r="39" spans="1:8" s="31" customFormat="1" ht="18">
      <c r="A39" s="36"/>
      <c r="B39" s="37"/>
      <c r="C39" s="37"/>
      <c r="D39" s="35"/>
      <c r="G39" s="146"/>
      <c r="H39" s="146"/>
    </row>
    <row r="40" spans="1:8" s="31" customFormat="1" ht="26.25" customHeight="1">
      <c r="A40" s="36"/>
      <c r="B40" s="39"/>
      <c r="C40" s="39"/>
      <c r="D40" s="39"/>
      <c r="G40" s="146"/>
      <c r="H40" s="146"/>
    </row>
    <row r="41" ht="12.75">
      <c r="A41" s="11"/>
    </row>
  </sheetData>
  <sheetProtection/>
  <mergeCells count="13">
    <mergeCell ref="C1:H1"/>
    <mergeCell ref="G4:G5"/>
    <mergeCell ref="H4:H5"/>
    <mergeCell ref="A2:H2"/>
    <mergeCell ref="A4:A5"/>
    <mergeCell ref="G3:H3"/>
    <mergeCell ref="A34:E34"/>
    <mergeCell ref="B4:B5"/>
    <mergeCell ref="C4:C5"/>
    <mergeCell ref="A33:E33"/>
    <mergeCell ref="A32:D32"/>
    <mergeCell ref="D4:D5"/>
    <mergeCell ref="E4:E5"/>
  </mergeCells>
  <printOptions/>
  <pageMargins left="1.1811023622047245" right="0.3937007874015748" top="0.1968503937007874" bottom="0.1968503937007874" header="0.15748031496062992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0"/>
  <sheetViews>
    <sheetView view="pageBreakPreview" zoomScaleNormal="90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89.00390625" style="16" customWidth="1"/>
    <col min="2" max="2" width="13.625" style="3" customWidth="1"/>
    <col min="3" max="3" width="24.625" style="227" customWidth="1"/>
  </cols>
  <sheetData>
    <row r="1" spans="1:3" ht="73.5" customHeight="1">
      <c r="A1" s="344" t="s">
        <v>337</v>
      </c>
      <c r="B1" s="344"/>
      <c r="C1" s="344"/>
    </row>
    <row r="2" ht="12" customHeight="1">
      <c r="C2" s="223"/>
    </row>
    <row r="3" spans="1:5" ht="64.5" customHeight="1">
      <c r="A3" s="366" t="s">
        <v>306</v>
      </c>
      <c r="B3" s="366"/>
      <c r="C3" s="366"/>
      <c r="D3" s="18"/>
      <c r="E3" s="1"/>
    </row>
    <row r="4" spans="1:5" s="17" customFormat="1" ht="15.75">
      <c r="A4" s="18"/>
      <c r="B4" s="26"/>
      <c r="C4" s="29" t="s">
        <v>99</v>
      </c>
      <c r="D4" s="18"/>
      <c r="E4" s="1"/>
    </row>
    <row r="5" spans="1:3" s="42" customFormat="1" ht="72" customHeight="1">
      <c r="A5" s="49" t="s">
        <v>44</v>
      </c>
      <c r="B5" s="49" t="s">
        <v>105</v>
      </c>
      <c r="C5" s="83" t="s">
        <v>224</v>
      </c>
    </row>
    <row r="6" spans="1:3" s="42" customFormat="1" ht="18">
      <c r="A6" s="49">
        <v>1</v>
      </c>
      <c r="B6" s="84">
        <v>2</v>
      </c>
      <c r="C6" s="49">
        <v>3</v>
      </c>
    </row>
    <row r="7" spans="1:3" s="31" customFormat="1" ht="18">
      <c r="A7" s="85" t="s">
        <v>43</v>
      </c>
      <c r="B7" s="77" t="s">
        <v>50</v>
      </c>
      <c r="C7" s="126">
        <f>C8+C9+C10+C11+C12</f>
        <v>4413.549999999999</v>
      </c>
    </row>
    <row r="8" spans="1:3" s="31" customFormat="1" ht="25.5">
      <c r="A8" s="85" t="s">
        <v>42</v>
      </c>
      <c r="B8" s="77" t="s">
        <v>88</v>
      </c>
      <c r="C8" s="126">
        <f>'Прил 6.'!I9</f>
        <v>778.17</v>
      </c>
    </row>
    <row r="9" spans="1:3" s="31" customFormat="1" ht="25.5">
      <c r="A9" s="85" t="s">
        <v>41</v>
      </c>
      <c r="B9" s="77" t="s">
        <v>51</v>
      </c>
      <c r="C9" s="126">
        <f>'Прил 6.'!I18</f>
        <v>778.17</v>
      </c>
    </row>
    <row r="10" spans="1:3" s="31" customFormat="1" ht="25.5">
      <c r="A10" s="85" t="s">
        <v>40</v>
      </c>
      <c r="B10" s="77" t="s">
        <v>52</v>
      </c>
      <c r="C10" s="126">
        <f>'Прил 6.'!I27</f>
        <v>1278.81</v>
      </c>
    </row>
    <row r="11" spans="1:3" s="31" customFormat="1" ht="18">
      <c r="A11" s="85" t="s">
        <v>164</v>
      </c>
      <c r="B11" s="77" t="s">
        <v>165</v>
      </c>
      <c r="C11" s="126">
        <f>'Прил 6.'!I39</f>
        <v>5</v>
      </c>
    </row>
    <row r="12" spans="1:3" s="31" customFormat="1" ht="18">
      <c r="A12" s="85" t="s">
        <v>193</v>
      </c>
      <c r="B12" s="77" t="s">
        <v>194</v>
      </c>
      <c r="C12" s="126">
        <f>'Прил 6.'!I46</f>
        <v>1573.4</v>
      </c>
    </row>
    <row r="13" spans="1:3" s="31" customFormat="1" ht="18">
      <c r="A13" s="85" t="s">
        <v>38</v>
      </c>
      <c r="B13" s="77" t="s">
        <v>53</v>
      </c>
      <c r="C13" s="126">
        <f>'Прил 6.'!I60</f>
        <v>259.6</v>
      </c>
    </row>
    <row r="14" spans="1:3" s="31" customFormat="1" ht="18">
      <c r="A14" s="85" t="s">
        <v>54</v>
      </c>
      <c r="B14" s="77" t="s">
        <v>55</v>
      </c>
      <c r="C14" s="126">
        <f>'Прил 6.'!I61</f>
        <v>259.6</v>
      </c>
    </row>
    <row r="15" spans="1:3" s="31" customFormat="1" ht="18">
      <c r="A15" s="85" t="s">
        <v>37</v>
      </c>
      <c r="B15" s="77" t="s">
        <v>56</v>
      </c>
      <c r="C15" s="126">
        <f>'Прил 6.'!I66</f>
        <v>40</v>
      </c>
    </row>
    <row r="16" spans="1:3" s="31" customFormat="1" ht="18" customHeight="1" hidden="1">
      <c r="A16" s="85" t="s">
        <v>36</v>
      </c>
      <c r="B16" s="77" t="s">
        <v>57</v>
      </c>
      <c r="C16" s="156"/>
    </row>
    <row r="17" spans="1:3" s="31" customFormat="1" ht="18" customHeight="1" hidden="1">
      <c r="A17" s="85" t="s">
        <v>89</v>
      </c>
      <c r="B17" s="77" t="s">
        <v>90</v>
      </c>
      <c r="C17" s="156"/>
    </row>
    <row r="18" spans="1:3" s="31" customFormat="1" ht="30">
      <c r="A18" s="315" t="s">
        <v>303</v>
      </c>
      <c r="B18" s="77" t="s">
        <v>302</v>
      </c>
      <c r="C18" s="126">
        <f>'Прил 6.'!I67</f>
        <v>35</v>
      </c>
    </row>
    <row r="19" spans="1:3" s="31" customFormat="1" ht="18">
      <c r="A19" s="222" t="s">
        <v>222</v>
      </c>
      <c r="B19" s="77" t="s">
        <v>250</v>
      </c>
      <c r="C19" s="126">
        <f>'Прил 6.'!I74</f>
        <v>5</v>
      </c>
    </row>
    <row r="20" spans="1:3" s="31" customFormat="1" ht="18">
      <c r="A20" s="203" t="s">
        <v>304</v>
      </c>
      <c r="B20" s="77" t="s">
        <v>290</v>
      </c>
      <c r="C20" s="126">
        <f>'Прил 6.'!I81</f>
        <v>526.5</v>
      </c>
    </row>
    <row r="21" spans="1:3" s="31" customFormat="1" ht="18">
      <c r="A21" s="203" t="s">
        <v>310</v>
      </c>
      <c r="B21" s="77" t="s">
        <v>289</v>
      </c>
      <c r="C21" s="126">
        <f>'Прил 6.'!I82</f>
        <v>526.5</v>
      </c>
    </row>
    <row r="22" spans="1:3" s="31" customFormat="1" ht="18">
      <c r="A22" s="69" t="s">
        <v>305</v>
      </c>
      <c r="B22" s="77" t="s">
        <v>278</v>
      </c>
      <c r="C22" s="126">
        <f>'Прил 6.'!I90</f>
        <v>522.4</v>
      </c>
    </row>
    <row r="23" spans="1:3" s="31" customFormat="1" ht="18">
      <c r="A23" s="69" t="s">
        <v>275</v>
      </c>
      <c r="B23" s="77" t="s">
        <v>277</v>
      </c>
      <c r="C23" s="126">
        <v>522.4</v>
      </c>
    </row>
    <row r="24" spans="1:3" s="31" customFormat="1" ht="18">
      <c r="A24" s="85" t="s">
        <v>91</v>
      </c>
      <c r="B24" s="77" t="s">
        <v>58</v>
      </c>
      <c r="C24" s="126">
        <f>'Прил 6.'!I97</f>
        <v>5608.34</v>
      </c>
    </row>
    <row r="25" spans="1:3" s="31" customFormat="1" ht="18">
      <c r="A25" s="85" t="s">
        <v>35</v>
      </c>
      <c r="B25" s="77" t="s">
        <v>59</v>
      </c>
      <c r="C25" s="126">
        <f>'Прил 6.'!I98</f>
        <v>5608.34</v>
      </c>
    </row>
    <row r="26" spans="1:3" s="31" customFormat="1" ht="18" hidden="1">
      <c r="A26" s="85" t="s">
        <v>92</v>
      </c>
      <c r="B26" s="77" t="s">
        <v>60</v>
      </c>
      <c r="C26" s="156"/>
    </row>
    <row r="27" spans="1:3" s="31" customFormat="1" ht="18" hidden="1">
      <c r="A27" s="85" t="s">
        <v>33</v>
      </c>
      <c r="B27" s="77" t="s">
        <v>61</v>
      </c>
      <c r="C27" s="156"/>
    </row>
    <row r="28" spans="1:3" s="31" customFormat="1" ht="18" hidden="1">
      <c r="A28" s="85" t="s">
        <v>93</v>
      </c>
      <c r="B28" s="77" t="s">
        <v>62</v>
      </c>
      <c r="C28" s="156"/>
    </row>
    <row r="29" spans="1:3" s="31" customFormat="1" ht="18" hidden="1">
      <c r="A29" s="85" t="s">
        <v>32</v>
      </c>
      <c r="B29" s="77" t="s">
        <v>63</v>
      </c>
      <c r="C29" s="156"/>
    </row>
    <row r="30" spans="1:3" s="31" customFormat="1" ht="18" hidden="1">
      <c r="A30" s="85" t="s">
        <v>31</v>
      </c>
      <c r="B30" s="77" t="s">
        <v>64</v>
      </c>
      <c r="C30" s="156"/>
    </row>
    <row r="31" spans="1:3" s="31" customFormat="1" ht="18" hidden="1">
      <c r="A31" s="85" t="s">
        <v>30</v>
      </c>
      <c r="B31" s="77" t="s">
        <v>65</v>
      </c>
      <c r="C31" s="156"/>
    </row>
    <row r="32" spans="1:3" s="31" customFormat="1" ht="18" hidden="1">
      <c r="A32" s="85" t="s">
        <v>29</v>
      </c>
      <c r="B32" s="77" t="s">
        <v>66</v>
      </c>
      <c r="C32" s="156"/>
    </row>
    <row r="33" spans="1:3" s="31" customFormat="1" ht="18">
      <c r="A33" s="85" t="s">
        <v>67</v>
      </c>
      <c r="B33" s="77" t="s">
        <v>68</v>
      </c>
      <c r="C33" s="126">
        <f>C37</f>
        <v>2631.13</v>
      </c>
    </row>
    <row r="34" spans="1:3" s="31" customFormat="1" ht="18" hidden="1">
      <c r="A34" s="85" t="s">
        <v>69</v>
      </c>
      <c r="B34" s="77" t="s">
        <v>71</v>
      </c>
      <c r="C34" s="126">
        <v>0</v>
      </c>
    </row>
    <row r="35" spans="1:3" s="31" customFormat="1" ht="18" hidden="1">
      <c r="A35" s="85" t="s">
        <v>70</v>
      </c>
      <c r="B35" s="77" t="s">
        <v>71</v>
      </c>
      <c r="C35" s="156"/>
    </row>
    <row r="36" spans="1:3" s="31" customFormat="1" ht="18" hidden="1">
      <c r="A36" s="85" t="s">
        <v>72</v>
      </c>
      <c r="B36" s="77" t="s">
        <v>73</v>
      </c>
      <c r="C36" s="156"/>
    </row>
    <row r="37" spans="1:3" s="31" customFormat="1" ht="18">
      <c r="A37" s="85" t="s">
        <v>74</v>
      </c>
      <c r="B37" s="77" t="s">
        <v>75</v>
      </c>
      <c r="C37" s="126">
        <f>'Прил 6.'!I110</f>
        <v>2631.13</v>
      </c>
    </row>
    <row r="38" spans="1:3" s="31" customFormat="1" ht="18" hidden="1">
      <c r="A38" s="60" t="s">
        <v>131</v>
      </c>
      <c r="B38" s="58" t="s">
        <v>139</v>
      </c>
      <c r="C38" s="224" t="e">
        <f>#REF!</f>
        <v>#REF!</v>
      </c>
    </row>
    <row r="39" spans="1:3" s="31" customFormat="1" ht="18" hidden="1">
      <c r="A39" s="85" t="s">
        <v>76</v>
      </c>
      <c r="B39" s="77" t="s">
        <v>77</v>
      </c>
      <c r="C39" s="156"/>
    </row>
    <row r="40" spans="1:3" s="31" customFormat="1" ht="18" hidden="1">
      <c r="A40" s="85" t="s">
        <v>94</v>
      </c>
      <c r="B40" s="77" t="s">
        <v>95</v>
      </c>
      <c r="C40" s="156"/>
    </row>
    <row r="41" spans="1:3" s="31" customFormat="1" ht="18" hidden="1">
      <c r="A41" s="85" t="s">
        <v>34</v>
      </c>
      <c r="B41" s="77" t="s">
        <v>78</v>
      </c>
      <c r="C41" s="156"/>
    </row>
    <row r="42" spans="1:3" s="31" customFormat="1" ht="18" hidden="1">
      <c r="A42" s="85" t="s">
        <v>79</v>
      </c>
      <c r="B42" s="77" t="s">
        <v>80</v>
      </c>
      <c r="C42" s="156"/>
    </row>
    <row r="43" spans="1:3" s="31" customFormat="1" ht="18" hidden="1">
      <c r="A43" s="85" t="s">
        <v>96</v>
      </c>
      <c r="B43" s="77" t="s">
        <v>81</v>
      </c>
      <c r="C43" s="156"/>
    </row>
    <row r="44" spans="1:3" s="31" customFormat="1" ht="25.5" hidden="1">
      <c r="A44" s="85" t="s">
        <v>97</v>
      </c>
      <c r="B44" s="77" t="s">
        <v>82</v>
      </c>
      <c r="C44" s="156"/>
    </row>
    <row r="45" spans="1:3" s="31" customFormat="1" ht="25.5" hidden="1">
      <c r="A45" s="85" t="s">
        <v>83</v>
      </c>
      <c r="B45" s="77" t="s">
        <v>84</v>
      </c>
      <c r="C45" s="156"/>
    </row>
    <row r="46" spans="1:3" s="31" customFormat="1" ht="18" hidden="1">
      <c r="A46" s="85" t="s">
        <v>85</v>
      </c>
      <c r="B46" s="77" t="s">
        <v>86</v>
      </c>
      <c r="C46" s="156"/>
    </row>
    <row r="47" spans="1:3" s="31" customFormat="1" ht="18" hidden="1">
      <c r="A47" s="85" t="s">
        <v>98</v>
      </c>
      <c r="B47" s="77" t="s">
        <v>87</v>
      </c>
      <c r="C47" s="156"/>
    </row>
    <row r="48" spans="1:3" s="31" customFormat="1" ht="18">
      <c r="A48" s="86" t="s">
        <v>28</v>
      </c>
      <c r="B48" s="87"/>
      <c r="C48" s="229">
        <f>C7+C13+C15+C24+C33+C22+C20</f>
        <v>14001.519999999999</v>
      </c>
    </row>
    <row r="49" spans="1:3" s="31" customFormat="1" ht="18.75">
      <c r="A49" s="40"/>
      <c r="B49" s="41"/>
      <c r="C49" s="225"/>
    </row>
    <row r="50" spans="1:3" s="31" customFormat="1" ht="18.75">
      <c r="A50" s="40"/>
      <c r="B50" s="41"/>
      <c r="C50" s="225"/>
    </row>
    <row r="51" spans="1:3" s="31" customFormat="1" ht="18.75">
      <c r="A51" s="40"/>
      <c r="B51" s="41"/>
      <c r="C51" s="226"/>
    </row>
    <row r="52" spans="1:3" s="31" customFormat="1" ht="18.75">
      <c r="A52" s="40"/>
      <c r="B52" s="41"/>
      <c r="C52" s="226"/>
    </row>
    <row r="53" spans="1:3" s="31" customFormat="1" ht="18.75">
      <c r="A53" s="40"/>
      <c r="B53" s="41"/>
      <c r="C53" s="226"/>
    </row>
    <row r="54" spans="1:3" s="31" customFormat="1" ht="18.75">
      <c r="A54" s="40"/>
      <c r="B54" s="41"/>
      <c r="C54" s="226"/>
    </row>
    <row r="55" spans="1:3" s="31" customFormat="1" ht="18.75">
      <c r="A55" s="40"/>
      <c r="B55" s="41"/>
      <c r="C55" s="226"/>
    </row>
    <row r="56" spans="1:3" s="31" customFormat="1" ht="18.75">
      <c r="A56" s="40"/>
      <c r="B56" s="41"/>
      <c r="C56" s="226"/>
    </row>
    <row r="57" spans="1:3" s="31" customFormat="1" ht="18.75">
      <c r="A57" s="40"/>
      <c r="B57" s="41"/>
      <c r="C57" s="226"/>
    </row>
    <row r="58" spans="1:3" s="31" customFormat="1" ht="18.75">
      <c r="A58" s="40"/>
      <c r="B58" s="41"/>
      <c r="C58" s="226"/>
    </row>
    <row r="59" spans="1:3" s="31" customFormat="1" ht="18.75">
      <c r="A59" s="40"/>
      <c r="B59" s="41"/>
      <c r="C59" s="226"/>
    </row>
    <row r="60" spans="1:3" s="31" customFormat="1" ht="18.75">
      <c r="A60" s="40"/>
      <c r="B60" s="41"/>
      <c r="C60" s="226"/>
    </row>
    <row r="61" spans="1:3" s="31" customFormat="1" ht="18.75">
      <c r="A61" s="40"/>
      <c r="B61" s="41"/>
      <c r="C61" s="226"/>
    </row>
    <row r="62" spans="1:3" s="31" customFormat="1" ht="18.75">
      <c r="A62" s="40"/>
      <c r="B62" s="41"/>
      <c r="C62" s="226"/>
    </row>
    <row r="63" spans="1:3" s="31" customFormat="1" ht="18.75">
      <c r="A63" s="40"/>
      <c r="B63" s="41"/>
      <c r="C63" s="226"/>
    </row>
    <row r="64" spans="1:3" s="31" customFormat="1" ht="18.75">
      <c r="A64" s="40"/>
      <c r="B64" s="41"/>
      <c r="C64" s="226"/>
    </row>
    <row r="65" spans="1:3" s="31" customFormat="1" ht="18.75">
      <c r="A65" s="40"/>
      <c r="B65" s="41"/>
      <c r="C65" s="226"/>
    </row>
    <row r="66" spans="1:3" s="31" customFormat="1" ht="18.75">
      <c r="A66" s="40"/>
      <c r="B66" s="41"/>
      <c r="C66" s="226"/>
    </row>
    <row r="67" spans="1:3" s="31" customFormat="1" ht="18.75">
      <c r="A67" s="40"/>
      <c r="B67" s="41"/>
      <c r="C67" s="226"/>
    </row>
    <row r="68" spans="1:3" s="31" customFormat="1" ht="18.75">
      <c r="A68" s="40"/>
      <c r="B68" s="41"/>
      <c r="C68" s="226"/>
    </row>
    <row r="69" spans="1:3" s="31" customFormat="1" ht="18.75">
      <c r="A69" s="40"/>
      <c r="B69" s="41"/>
      <c r="C69" s="226"/>
    </row>
    <row r="70" spans="1:3" s="31" customFormat="1" ht="18.75">
      <c r="A70" s="40"/>
      <c r="B70" s="41"/>
      <c r="C70" s="226"/>
    </row>
    <row r="71" spans="1:3" s="31" customFormat="1" ht="18.75">
      <c r="A71" s="40"/>
      <c r="B71" s="41"/>
      <c r="C71" s="226"/>
    </row>
    <row r="72" spans="1:3" s="31" customFormat="1" ht="18.75">
      <c r="A72" s="40"/>
      <c r="B72" s="41"/>
      <c r="C72" s="226"/>
    </row>
    <row r="73" spans="1:3" s="31" customFormat="1" ht="18.75">
      <c r="A73" s="40"/>
      <c r="B73" s="41"/>
      <c r="C73" s="226"/>
    </row>
    <row r="74" spans="1:3" s="31" customFormat="1" ht="18.75">
      <c r="A74" s="40"/>
      <c r="B74" s="41"/>
      <c r="C74" s="226"/>
    </row>
    <row r="75" spans="1:3" s="31" customFormat="1" ht="18.75">
      <c r="A75" s="40"/>
      <c r="B75" s="41"/>
      <c r="C75" s="226"/>
    </row>
    <row r="76" spans="1:3" s="31" customFormat="1" ht="18.75">
      <c r="A76" s="40"/>
      <c r="B76" s="41"/>
      <c r="C76" s="226"/>
    </row>
    <row r="77" spans="1:3" s="31" customFormat="1" ht="18.75">
      <c r="A77" s="40"/>
      <c r="B77" s="41"/>
      <c r="C77" s="226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</sheetData>
  <sheetProtection/>
  <mergeCells count="2">
    <mergeCell ref="A3:C3"/>
    <mergeCell ref="A1:C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98"/>
  <sheetViews>
    <sheetView view="pageBreakPreview" zoomScale="60" zoomScalePageLayoutView="0" workbookViewId="0" topLeftCell="A1">
      <selection activeCell="A9" sqref="A9"/>
    </sheetView>
  </sheetViews>
  <sheetFormatPr defaultColWidth="9.00390625" defaultRowHeight="12.75"/>
  <cols>
    <col min="1" max="1" width="84.625" style="16" customWidth="1"/>
    <col min="2" max="2" width="9.375" style="3" customWidth="1"/>
    <col min="3" max="3" width="13.75390625" style="2" customWidth="1"/>
    <col min="4" max="4" width="13.00390625" style="2" customWidth="1"/>
    <col min="5" max="16384" width="9.125" style="2" customWidth="1"/>
  </cols>
  <sheetData>
    <row r="1" spans="1:4" ht="72" customHeight="1">
      <c r="A1" s="344" t="s">
        <v>338</v>
      </c>
      <c r="B1" s="344"/>
      <c r="C1" s="344"/>
      <c r="D1" s="344"/>
    </row>
    <row r="2" ht="11.25" customHeight="1">
      <c r="C2" s="19"/>
    </row>
    <row r="3" spans="1:5" ht="64.5" customHeight="1">
      <c r="A3" s="366" t="s">
        <v>311</v>
      </c>
      <c r="B3" s="366"/>
      <c r="C3" s="366"/>
      <c r="D3" s="366"/>
      <c r="E3" s="28"/>
    </row>
    <row r="4" spans="1:5" s="29" customFormat="1" ht="15.75">
      <c r="A4" s="18"/>
      <c r="B4" s="26"/>
      <c r="C4" s="367" t="s">
        <v>99</v>
      </c>
      <c r="D4" s="367"/>
      <c r="E4" s="28"/>
    </row>
    <row r="5" spans="1:4" s="30" customFormat="1" ht="81" customHeight="1">
      <c r="A5" s="49" t="s">
        <v>44</v>
      </c>
      <c r="B5" s="49" t="s">
        <v>105</v>
      </c>
      <c r="C5" s="49" t="s">
        <v>271</v>
      </c>
      <c r="D5" s="49" t="s">
        <v>288</v>
      </c>
    </row>
    <row r="6" spans="1:4" s="29" customFormat="1" ht="15.75">
      <c r="A6" s="49">
        <v>1</v>
      </c>
      <c r="B6" s="84">
        <v>2</v>
      </c>
      <c r="C6" s="49">
        <v>3</v>
      </c>
      <c r="D6" s="49">
        <v>4</v>
      </c>
    </row>
    <row r="7" spans="1:4" s="33" customFormat="1" ht="18.75">
      <c r="A7" s="302" t="s">
        <v>43</v>
      </c>
      <c r="B7" s="305" t="s">
        <v>50</v>
      </c>
      <c r="C7" s="228">
        <f>'Прил 7.'!I8</f>
        <v>3882.0499999999997</v>
      </c>
      <c r="D7" s="228">
        <f>'Прил 7.'!J8</f>
        <v>3882.0499999999997</v>
      </c>
    </row>
    <row r="8" spans="1:4" s="32" customFormat="1" ht="25.5">
      <c r="A8" s="85" t="s">
        <v>42</v>
      </c>
      <c r="B8" s="245" t="s">
        <v>88</v>
      </c>
      <c r="C8" s="244">
        <f>'Прил 7.'!I9</f>
        <v>778.17</v>
      </c>
      <c r="D8" s="244">
        <f>'Прил 7.'!J9</f>
        <v>778.17</v>
      </c>
    </row>
    <row r="9" spans="1:4" s="32" customFormat="1" ht="25.5">
      <c r="A9" s="85" t="s">
        <v>41</v>
      </c>
      <c r="B9" s="245" t="s">
        <v>51</v>
      </c>
      <c r="C9" s="244">
        <f>'Прил 7.'!I17</f>
        <v>778.17</v>
      </c>
      <c r="D9" s="244">
        <f>'Прил 7.'!J17</f>
        <v>778.17</v>
      </c>
    </row>
    <row r="10" spans="1:4" s="32" customFormat="1" ht="25.5">
      <c r="A10" s="85" t="s">
        <v>40</v>
      </c>
      <c r="B10" s="245" t="s">
        <v>52</v>
      </c>
      <c r="C10" s="244">
        <f>'Прил 7.'!I25</f>
        <v>1208.81</v>
      </c>
      <c r="D10" s="244">
        <f>'Прил 7.'!J25</f>
        <v>1208.81</v>
      </c>
    </row>
    <row r="11" spans="1:4" s="32" customFormat="1" ht="18.75">
      <c r="A11" s="85" t="s">
        <v>164</v>
      </c>
      <c r="B11" s="301" t="s">
        <v>292</v>
      </c>
      <c r="C11" s="244">
        <f>'Прил 7.'!I37</f>
        <v>5</v>
      </c>
      <c r="D11" s="244">
        <f>'Прил 7.'!J37</f>
        <v>5</v>
      </c>
    </row>
    <row r="12" spans="1:4" s="32" customFormat="1" ht="18.75">
      <c r="A12" s="85" t="s">
        <v>193</v>
      </c>
      <c r="B12" s="245" t="s">
        <v>194</v>
      </c>
      <c r="C12" s="244">
        <f>'Прил 7.'!I44</f>
        <v>1111.9</v>
      </c>
      <c r="D12" s="244">
        <f>'Прил 7.'!J44</f>
        <v>1111.9</v>
      </c>
    </row>
    <row r="13" spans="1:4" s="33" customFormat="1" ht="18.75">
      <c r="A13" s="302" t="s">
        <v>38</v>
      </c>
      <c r="B13" s="305" t="s">
        <v>53</v>
      </c>
      <c r="C13" s="228">
        <f>C14</f>
        <v>272.6</v>
      </c>
      <c r="D13" s="228">
        <f>D14</f>
        <v>283.4</v>
      </c>
    </row>
    <row r="14" spans="1:4" s="32" customFormat="1" ht="18.75">
      <c r="A14" s="85" t="s">
        <v>54</v>
      </c>
      <c r="B14" s="245" t="s">
        <v>55</v>
      </c>
      <c r="C14" s="244">
        <f>'Прил 7.'!I58</f>
        <v>272.6</v>
      </c>
      <c r="D14" s="244">
        <f>'Прил 7.'!J58</f>
        <v>283.4</v>
      </c>
    </row>
    <row r="15" spans="1:4" s="33" customFormat="1" ht="18.75">
      <c r="A15" s="302" t="s">
        <v>37</v>
      </c>
      <c r="B15" s="305" t="s">
        <v>56</v>
      </c>
      <c r="C15" s="228">
        <f>'Прил 7.'!I62</f>
        <v>40</v>
      </c>
      <c r="D15" s="228">
        <f>'Прил 7.'!J62</f>
        <v>40</v>
      </c>
    </row>
    <row r="16" spans="1:4" s="32" customFormat="1" ht="30.75">
      <c r="A16" s="315" t="s">
        <v>303</v>
      </c>
      <c r="B16" s="301" t="s">
        <v>302</v>
      </c>
      <c r="C16" s="244">
        <f>'Прил 7.'!I63</f>
        <v>35</v>
      </c>
      <c r="D16" s="244">
        <f>'Прил 7.'!J63</f>
        <v>35</v>
      </c>
    </row>
    <row r="17" spans="1:4" s="32" customFormat="1" ht="18.75">
      <c r="A17" s="243" t="s">
        <v>222</v>
      </c>
      <c r="B17" s="301" t="s">
        <v>250</v>
      </c>
      <c r="C17" s="244">
        <f>'Прил 7.'!I70</f>
        <v>5</v>
      </c>
      <c r="D17" s="244">
        <f>'Прил 7.'!J70</f>
        <v>5</v>
      </c>
    </row>
    <row r="18" spans="1:4" s="33" customFormat="1" ht="18.75">
      <c r="A18" s="303" t="s">
        <v>291</v>
      </c>
      <c r="B18" s="306" t="s">
        <v>290</v>
      </c>
      <c r="C18" s="228">
        <f>C19</f>
        <v>526.5</v>
      </c>
      <c r="D18" s="228">
        <f>D19</f>
        <v>526.5</v>
      </c>
    </row>
    <row r="19" spans="1:4" s="32" customFormat="1" ht="18.75">
      <c r="A19" s="243" t="s">
        <v>310</v>
      </c>
      <c r="B19" s="301" t="s">
        <v>289</v>
      </c>
      <c r="C19" s="244">
        <f>'Прил 7.'!I78</f>
        <v>526.5</v>
      </c>
      <c r="D19" s="244">
        <f>'Прил 7.'!J78</f>
        <v>526.5</v>
      </c>
    </row>
    <row r="20" spans="1:4" s="33" customFormat="1" ht="18.75">
      <c r="A20" s="242" t="s">
        <v>274</v>
      </c>
      <c r="B20" s="306" t="s">
        <v>278</v>
      </c>
      <c r="C20" s="228">
        <f>C21</f>
        <v>0</v>
      </c>
      <c r="D20" s="228">
        <f>D21</f>
        <v>0</v>
      </c>
    </row>
    <row r="21" spans="1:4" s="32" customFormat="1" ht="18.75" hidden="1">
      <c r="A21" s="85" t="s">
        <v>275</v>
      </c>
      <c r="B21" s="301" t="s">
        <v>277</v>
      </c>
      <c r="C21" s="244"/>
      <c r="D21" s="244"/>
    </row>
    <row r="22" spans="1:4" s="33" customFormat="1" ht="18.75">
      <c r="A22" s="302" t="s">
        <v>91</v>
      </c>
      <c r="B22" s="305" t="s">
        <v>58</v>
      </c>
      <c r="C22" s="228">
        <f>'Прил 7.'!I86</f>
        <v>2477.31</v>
      </c>
      <c r="D22" s="228">
        <f>'Прил 7.'!J86</f>
        <v>2252.77</v>
      </c>
    </row>
    <row r="23" spans="1:4" s="32" customFormat="1" ht="18.75">
      <c r="A23" s="85" t="s">
        <v>35</v>
      </c>
      <c r="B23" s="245" t="s">
        <v>59</v>
      </c>
      <c r="C23" s="244">
        <f>'Прил 7.'!I87</f>
        <v>2477.31</v>
      </c>
      <c r="D23" s="244">
        <f>'Прил 7.'!J87</f>
        <v>2252.77</v>
      </c>
    </row>
    <row r="24" spans="1:4" s="32" customFormat="1" ht="18.75">
      <c r="A24" s="302" t="s">
        <v>67</v>
      </c>
      <c r="B24" s="245" t="s">
        <v>68</v>
      </c>
      <c r="C24" s="244">
        <f>'Прил 7.'!I99</f>
        <v>1974.33</v>
      </c>
      <c r="D24" s="244">
        <f>'Прил 7.'!J99</f>
        <v>1974.33</v>
      </c>
    </row>
    <row r="25" spans="1:4" s="32" customFormat="1" ht="18.75" hidden="1">
      <c r="A25" s="85" t="s">
        <v>69</v>
      </c>
      <c r="B25" s="245" t="s">
        <v>71</v>
      </c>
      <c r="C25" s="244">
        <v>0</v>
      </c>
      <c r="D25" s="244">
        <v>0</v>
      </c>
    </row>
    <row r="26" spans="1:4" s="32" customFormat="1" ht="18.75" hidden="1">
      <c r="A26" s="85" t="s">
        <v>70</v>
      </c>
      <c r="B26" s="245" t="s">
        <v>71</v>
      </c>
      <c r="C26" s="244"/>
      <c r="D26" s="244"/>
    </row>
    <row r="27" spans="1:4" s="32" customFormat="1" ht="18.75" hidden="1">
      <c r="A27" s="85" t="s">
        <v>72</v>
      </c>
      <c r="B27" s="245" t="s">
        <v>73</v>
      </c>
      <c r="C27" s="244"/>
      <c r="D27" s="244"/>
    </row>
    <row r="28" spans="1:4" s="32" customFormat="1" ht="18.75">
      <c r="A28" s="85" t="s">
        <v>74</v>
      </c>
      <c r="B28" s="245" t="s">
        <v>75</v>
      </c>
      <c r="C28" s="244">
        <f>'Прил 7.'!I99</f>
        <v>1974.33</v>
      </c>
      <c r="D28" s="244">
        <f>'Прил 7.'!J99</f>
        <v>1974.33</v>
      </c>
    </row>
    <row r="29" spans="1:4" s="32" customFormat="1" ht="18.75">
      <c r="A29" s="60" t="s">
        <v>131</v>
      </c>
      <c r="B29" s="304" t="s">
        <v>139</v>
      </c>
      <c r="C29" s="228">
        <f>'Прил 7.'!I107</f>
        <v>227.56</v>
      </c>
      <c r="D29" s="228">
        <f>'Прил 7.'!J107</f>
        <v>455.1</v>
      </c>
    </row>
    <row r="30" spans="1:4" s="32" customFormat="1" ht="18.75" hidden="1">
      <c r="A30" s="85" t="s">
        <v>76</v>
      </c>
      <c r="B30" s="245" t="s">
        <v>77</v>
      </c>
      <c r="C30" s="244"/>
      <c r="D30" s="244"/>
    </row>
    <row r="31" spans="1:4" s="32" customFormat="1" ht="18.75" hidden="1">
      <c r="A31" s="85" t="s">
        <v>94</v>
      </c>
      <c r="B31" s="245" t="s">
        <v>95</v>
      </c>
      <c r="C31" s="244"/>
      <c r="D31" s="244"/>
    </row>
    <row r="32" spans="1:4" s="32" customFormat="1" ht="18.75" hidden="1">
      <c r="A32" s="85" t="s">
        <v>34</v>
      </c>
      <c r="B32" s="245" t="s">
        <v>78</v>
      </c>
      <c r="C32" s="244"/>
      <c r="D32" s="244"/>
    </row>
    <row r="33" spans="1:4" s="32" customFormat="1" ht="18.75" hidden="1">
      <c r="A33" s="85" t="s">
        <v>79</v>
      </c>
      <c r="B33" s="245" t="s">
        <v>80</v>
      </c>
      <c r="C33" s="244"/>
      <c r="D33" s="244"/>
    </row>
    <row r="34" spans="1:4" s="32" customFormat="1" ht="18.75" hidden="1">
      <c r="A34" s="85" t="s">
        <v>96</v>
      </c>
      <c r="B34" s="245" t="s">
        <v>81</v>
      </c>
      <c r="C34" s="244"/>
      <c r="D34" s="244"/>
    </row>
    <row r="35" spans="1:4" s="32" customFormat="1" ht="25.5" hidden="1">
      <c r="A35" s="85" t="s">
        <v>97</v>
      </c>
      <c r="B35" s="245" t="s">
        <v>82</v>
      </c>
      <c r="C35" s="244"/>
      <c r="D35" s="244"/>
    </row>
    <row r="36" spans="1:4" s="32" customFormat="1" ht="25.5" hidden="1">
      <c r="A36" s="85" t="s">
        <v>83</v>
      </c>
      <c r="B36" s="245" t="s">
        <v>84</v>
      </c>
      <c r="C36" s="244"/>
      <c r="D36" s="244"/>
    </row>
    <row r="37" spans="1:4" s="32" customFormat="1" ht="18.75" hidden="1">
      <c r="A37" s="85" t="s">
        <v>85</v>
      </c>
      <c r="B37" s="245" t="s">
        <v>86</v>
      </c>
      <c r="C37" s="244"/>
      <c r="D37" s="244"/>
    </row>
    <row r="38" spans="1:4" s="32" customFormat="1" ht="18.75" hidden="1">
      <c r="A38" s="85" t="s">
        <v>98</v>
      </c>
      <c r="B38" s="245" t="s">
        <v>87</v>
      </c>
      <c r="C38" s="244"/>
      <c r="D38" s="244"/>
    </row>
    <row r="39" spans="1:4" s="32" customFormat="1" ht="18.75">
      <c r="A39" s="154" t="s">
        <v>28</v>
      </c>
      <c r="B39" s="228"/>
      <c r="C39" s="228">
        <f>C7+C13+C15+C22+C24+C29+C18+C20</f>
        <v>9400.349999999999</v>
      </c>
      <c r="D39" s="228">
        <f>D7+D13+D15+D22+D24+D29+D18+D20</f>
        <v>9414.15</v>
      </c>
    </row>
    <row r="40" spans="1:4" s="32" customFormat="1" ht="18.75">
      <c r="A40" s="52"/>
      <c r="B40" s="53"/>
      <c r="C40" s="54"/>
      <c r="D40" s="54"/>
    </row>
    <row r="41" spans="1:4" s="32" customFormat="1" ht="18.75">
      <c r="A41" s="52"/>
      <c r="B41" s="53"/>
      <c r="C41" s="54"/>
      <c r="D41" s="54"/>
    </row>
    <row r="42" spans="1:4" s="32" customFormat="1" ht="18.75">
      <c r="A42" s="52"/>
      <c r="B42" s="53"/>
      <c r="C42" s="54"/>
      <c r="D42" s="54"/>
    </row>
    <row r="43" spans="1:4" s="32" customFormat="1" ht="18.75">
      <c r="A43" s="52"/>
      <c r="B43" s="53"/>
      <c r="C43" s="54"/>
      <c r="D43" s="54"/>
    </row>
    <row r="44" spans="1:4" s="32" customFormat="1" ht="18.75">
      <c r="A44" s="52"/>
      <c r="B44" s="53"/>
      <c r="C44" s="54"/>
      <c r="D44" s="54"/>
    </row>
    <row r="45" spans="1:4" s="32" customFormat="1" ht="18.75">
      <c r="A45" s="52"/>
      <c r="B45" s="53"/>
      <c r="C45" s="54"/>
      <c r="D45" s="54"/>
    </row>
    <row r="46" spans="1:4" s="32" customFormat="1" ht="18.75">
      <c r="A46" s="55"/>
      <c r="B46" s="56"/>
      <c r="C46" s="54"/>
      <c r="D46" s="54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</sheetData>
  <sheetProtection/>
  <mergeCells count="3">
    <mergeCell ref="A1:D1"/>
    <mergeCell ref="A3:D3"/>
    <mergeCell ref="C4:D4"/>
  </mergeCells>
  <printOptions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8"/>
  <sheetViews>
    <sheetView zoomScalePageLayoutView="0" workbookViewId="0" topLeftCell="A1">
      <selection activeCell="B14" sqref="B13:B14"/>
    </sheetView>
  </sheetViews>
  <sheetFormatPr defaultColWidth="36.00390625" defaultRowHeight="12.75"/>
  <cols>
    <col min="1" max="1" width="57.75390625" style="20" customWidth="1"/>
    <col min="2" max="2" width="11.375" style="218" customWidth="1"/>
    <col min="3" max="3" width="8.00390625" style="20" customWidth="1"/>
    <col min="4" max="4" width="9.25390625" style="21" customWidth="1"/>
    <col min="5" max="5" width="13.875" style="21" customWidth="1"/>
    <col min="6" max="6" width="10.75390625" style="21" customWidth="1"/>
    <col min="7" max="7" width="14.00390625" style="21" hidden="1" customWidth="1"/>
    <col min="8" max="8" width="10.875" style="75" customWidth="1"/>
    <col min="9" max="9" width="10.625" style="167" customWidth="1"/>
    <col min="10" max="10" width="9.125" style="22" hidden="1" customWidth="1"/>
    <col min="11" max="252" width="9.125" style="22" customWidth="1"/>
    <col min="253" max="253" width="3.625" style="22" customWidth="1"/>
    <col min="254" max="16384" width="36.00390625" style="22" customWidth="1"/>
  </cols>
  <sheetData>
    <row r="1" spans="1:12" ht="71.25" customHeight="1">
      <c r="A1" s="16"/>
      <c r="B1" s="344" t="s">
        <v>339</v>
      </c>
      <c r="C1" s="344"/>
      <c r="D1" s="344"/>
      <c r="E1" s="344"/>
      <c r="F1" s="344"/>
      <c r="G1" s="344"/>
      <c r="H1" s="344"/>
      <c r="I1" s="344"/>
      <c r="J1" s="344"/>
      <c r="K1" s="368"/>
      <c r="L1" s="368"/>
    </row>
    <row r="2" spans="8:9" ht="12.75">
      <c r="H2" s="62"/>
      <c r="I2" s="62"/>
    </row>
    <row r="3" spans="1:9" s="24" customFormat="1" ht="36.75" customHeight="1">
      <c r="A3" s="369" t="s">
        <v>298</v>
      </c>
      <c r="B3" s="369"/>
      <c r="C3" s="369"/>
      <c r="D3" s="369"/>
      <c r="E3" s="369"/>
      <c r="F3" s="369"/>
      <c r="G3" s="369"/>
      <c r="H3" s="369"/>
      <c r="I3" s="163"/>
    </row>
    <row r="4" spans="1:9" s="23" customFormat="1" ht="31.5">
      <c r="A4" s="160"/>
      <c r="B4" s="219"/>
      <c r="C4" s="160"/>
      <c r="D4" s="160"/>
      <c r="E4" s="160"/>
      <c r="F4" s="164"/>
      <c r="G4" s="165"/>
      <c r="H4" s="165"/>
      <c r="I4" s="166" t="s">
        <v>155</v>
      </c>
    </row>
    <row r="5" spans="1:9" s="44" customFormat="1" ht="26.25">
      <c r="A5" s="144" t="s">
        <v>45</v>
      </c>
      <c r="B5" s="67"/>
      <c r="C5" s="77" t="s">
        <v>106</v>
      </c>
      <c r="D5" s="77" t="s">
        <v>107</v>
      </c>
      <c r="E5" s="77" t="s">
        <v>108</v>
      </c>
      <c r="F5" s="77" t="s">
        <v>109</v>
      </c>
      <c r="G5" s="175" t="s">
        <v>280</v>
      </c>
      <c r="H5" s="175" t="s">
        <v>170</v>
      </c>
      <c r="I5" s="68" t="s">
        <v>224</v>
      </c>
    </row>
    <row r="6" spans="1:9" s="43" customFormat="1" ht="12.75">
      <c r="A6" s="144">
        <v>1</v>
      </c>
      <c r="B6" s="67">
        <v>2</v>
      </c>
      <c r="C6" s="77" t="s">
        <v>46</v>
      </c>
      <c r="D6" s="77" t="s">
        <v>47</v>
      </c>
      <c r="E6" s="77" t="s">
        <v>48</v>
      </c>
      <c r="F6" s="77" t="s">
        <v>49</v>
      </c>
      <c r="G6" s="175"/>
      <c r="H6" s="175"/>
      <c r="I6" s="90">
        <v>7</v>
      </c>
    </row>
    <row r="7" spans="1:9" s="43" customFormat="1" ht="12.75">
      <c r="A7" s="177" t="s">
        <v>252</v>
      </c>
      <c r="B7" s="255">
        <v>801</v>
      </c>
      <c r="C7" s="77"/>
      <c r="D7" s="77"/>
      <c r="E7" s="77"/>
      <c r="F7" s="77"/>
      <c r="G7" s="175"/>
      <c r="H7" s="181">
        <f>H121</f>
        <v>4337.76</v>
      </c>
      <c r="I7" s="181">
        <f>I121</f>
        <v>14001.52</v>
      </c>
    </row>
    <row r="8" spans="1:9" s="23" customFormat="1" ht="12.75">
      <c r="A8" s="178" t="s">
        <v>110</v>
      </c>
      <c r="B8" s="121" t="s">
        <v>111</v>
      </c>
      <c r="C8" s="121" t="s">
        <v>112</v>
      </c>
      <c r="D8" s="121"/>
      <c r="E8" s="121"/>
      <c r="F8" s="121"/>
      <c r="G8" s="179">
        <f>G9+G27+G18+G39+G46</f>
        <v>3620</v>
      </c>
      <c r="H8" s="181">
        <f>I8-G8</f>
        <v>793.5500000000002</v>
      </c>
      <c r="I8" s="179">
        <f>I9+I27+I18+I39+I46</f>
        <v>4413.55</v>
      </c>
    </row>
    <row r="9" spans="1:12" s="25" customFormat="1" ht="25.5">
      <c r="A9" s="178" t="s">
        <v>42</v>
      </c>
      <c r="B9" s="255">
        <v>801</v>
      </c>
      <c r="C9" s="121" t="s">
        <v>112</v>
      </c>
      <c r="D9" s="121" t="s">
        <v>113</v>
      </c>
      <c r="E9" s="121"/>
      <c r="F9" s="121"/>
      <c r="G9" s="179">
        <f aca="true" t="shared" si="0" ref="G9:I10">G10</f>
        <v>780</v>
      </c>
      <c r="H9" s="181">
        <f t="shared" si="0"/>
        <v>-1.8300000000000693</v>
      </c>
      <c r="I9" s="179">
        <f t="shared" si="0"/>
        <v>778.17</v>
      </c>
      <c r="L9" s="127"/>
    </row>
    <row r="10" spans="1:9" s="23" customFormat="1" ht="12.75">
      <c r="A10" s="184" t="s">
        <v>216</v>
      </c>
      <c r="B10" s="144">
        <v>801</v>
      </c>
      <c r="C10" s="185" t="s">
        <v>112</v>
      </c>
      <c r="D10" s="185" t="s">
        <v>113</v>
      </c>
      <c r="E10" s="186" t="s">
        <v>217</v>
      </c>
      <c r="F10" s="185"/>
      <c r="G10" s="183">
        <f t="shared" si="0"/>
        <v>780</v>
      </c>
      <c r="H10" s="180">
        <f t="shared" si="0"/>
        <v>-1.8300000000000693</v>
      </c>
      <c r="I10" s="183">
        <f t="shared" si="0"/>
        <v>778.17</v>
      </c>
    </row>
    <row r="11" spans="1:9" s="23" customFormat="1" ht="12.75">
      <c r="A11" s="184" t="s">
        <v>218</v>
      </c>
      <c r="B11" s="144">
        <v>801</v>
      </c>
      <c r="C11" s="185" t="s">
        <v>112</v>
      </c>
      <c r="D11" s="185" t="s">
        <v>113</v>
      </c>
      <c r="E11" s="186" t="s">
        <v>215</v>
      </c>
      <c r="F11" s="185"/>
      <c r="G11" s="183">
        <f>G14+G15</f>
        <v>780</v>
      </c>
      <c r="H11" s="180">
        <f>H12</f>
        <v>-1.8300000000000693</v>
      </c>
      <c r="I11" s="183">
        <f>I14+I15+I16</f>
        <v>778.17</v>
      </c>
    </row>
    <row r="12" spans="1:9" s="23" customFormat="1" ht="25.5">
      <c r="A12" s="184" t="s">
        <v>226</v>
      </c>
      <c r="B12" s="144">
        <v>801</v>
      </c>
      <c r="C12" s="185" t="s">
        <v>112</v>
      </c>
      <c r="D12" s="185" t="s">
        <v>113</v>
      </c>
      <c r="E12" s="186" t="s">
        <v>207</v>
      </c>
      <c r="F12" s="185"/>
      <c r="G12" s="183">
        <f>G14+G15</f>
        <v>780</v>
      </c>
      <c r="H12" s="180">
        <f>H13</f>
        <v>-1.8300000000000693</v>
      </c>
      <c r="I12" s="183">
        <f>I13</f>
        <v>778.17</v>
      </c>
    </row>
    <row r="13" spans="1:9" s="23" customFormat="1" ht="25.5">
      <c r="A13" s="184" t="s">
        <v>223</v>
      </c>
      <c r="B13" s="144">
        <v>801</v>
      </c>
      <c r="C13" s="185" t="s">
        <v>112</v>
      </c>
      <c r="D13" s="185" t="s">
        <v>113</v>
      </c>
      <c r="E13" s="186" t="s">
        <v>206</v>
      </c>
      <c r="F13" s="185"/>
      <c r="G13" s="183">
        <f>G14+G15</f>
        <v>780</v>
      </c>
      <c r="H13" s="180">
        <f>H14+H15</f>
        <v>-1.8300000000000693</v>
      </c>
      <c r="I13" s="183">
        <f>I14+I15</f>
        <v>778.17</v>
      </c>
    </row>
    <row r="14" spans="1:12" s="23" customFormat="1" ht="12.75">
      <c r="A14" s="184" t="s">
        <v>144</v>
      </c>
      <c r="B14" s="144">
        <v>801</v>
      </c>
      <c r="C14" s="185" t="s">
        <v>112</v>
      </c>
      <c r="D14" s="185" t="s">
        <v>113</v>
      </c>
      <c r="E14" s="186" t="s">
        <v>206</v>
      </c>
      <c r="F14" s="185" t="s">
        <v>115</v>
      </c>
      <c r="G14" s="183">
        <v>599.1</v>
      </c>
      <c r="H14" s="180">
        <f>I14-G14</f>
        <v>-1.4300000000000637</v>
      </c>
      <c r="I14" s="183">
        <v>597.67</v>
      </c>
      <c r="L14" s="22"/>
    </row>
    <row r="15" spans="1:12" s="23" customFormat="1" ht="38.25">
      <c r="A15" s="196" t="s">
        <v>145</v>
      </c>
      <c r="B15" s="144">
        <v>801</v>
      </c>
      <c r="C15" s="185" t="s">
        <v>112</v>
      </c>
      <c r="D15" s="185" t="s">
        <v>113</v>
      </c>
      <c r="E15" s="186" t="s">
        <v>206</v>
      </c>
      <c r="F15" s="185" t="s">
        <v>142</v>
      </c>
      <c r="G15" s="183">
        <v>180.9</v>
      </c>
      <c r="H15" s="180">
        <f>I15-G15</f>
        <v>-0.4000000000000057</v>
      </c>
      <c r="I15" s="183">
        <v>180.5</v>
      </c>
      <c r="L15" s="22"/>
    </row>
    <row r="16" spans="1:12" s="23" customFormat="1" ht="25.5">
      <c r="A16" s="184" t="s">
        <v>146</v>
      </c>
      <c r="B16" s="144">
        <v>801</v>
      </c>
      <c r="C16" s="185" t="s">
        <v>112</v>
      </c>
      <c r="D16" s="185" t="s">
        <v>113</v>
      </c>
      <c r="E16" s="186" t="s">
        <v>206</v>
      </c>
      <c r="F16" s="185" t="s">
        <v>119</v>
      </c>
      <c r="G16" s="175">
        <v>0</v>
      </c>
      <c r="H16" s="180"/>
      <c r="I16" s="183">
        <v>0</v>
      </c>
      <c r="L16" s="22"/>
    </row>
    <row r="17" spans="1:10" s="45" customFormat="1" ht="38.25" customHeight="1">
      <c r="A17" s="187" t="s">
        <v>41</v>
      </c>
      <c r="B17" s="144">
        <v>801</v>
      </c>
      <c r="C17" s="188" t="s">
        <v>116</v>
      </c>
      <c r="D17" s="188"/>
      <c r="E17" s="188"/>
      <c r="F17" s="188"/>
      <c r="G17" s="183">
        <f>G18</f>
        <v>780</v>
      </c>
      <c r="H17" s="181">
        <f>I17-G17</f>
        <v>-1.830000000000041</v>
      </c>
      <c r="I17" s="179">
        <f>I18</f>
        <v>778.17</v>
      </c>
      <c r="J17" s="23"/>
    </row>
    <row r="18" spans="1:10" s="45" customFormat="1" ht="39">
      <c r="A18" s="209" t="s">
        <v>41</v>
      </c>
      <c r="B18" s="144">
        <v>801</v>
      </c>
      <c r="C18" s="190" t="s">
        <v>112</v>
      </c>
      <c r="D18" s="190" t="s">
        <v>117</v>
      </c>
      <c r="E18" s="188"/>
      <c r="F18" s="191"/>
      <c r="G18" s="179">
        <f>G19</f>
        <v>780</v>
      </c>
      <c r="H18" s="181">
        <f aca="true" t="shared" si="1" ref="H18:H25">I18-G18</f>
        <v>-1.830000000000041</v>
      </c>
      <c r="I18" s="179">
        <f>I19</f>
        <v>778.17</v>
      </c>
      <c r="J18" s="23"/>
    </row>
    <row r="19" spans="1:10" s="45" customFormat="1" ht="25.5" customHeight="1">
      <c r="A19" s="193" t="s">
        <v>118</v>
      </c>
      <c r="B19" s="255">
        <v>801</v>
      </c>
      <c r="C19" s="157" t="s">
        <v>112</v>
      </c>
      <c r="D19" s="157" t="s">
        <v>117</v>
      </c>
      <c r="E19" s="186"/>
      <c r="F19" s="194"/>
      <c r="G19" s="183">
        <f>G23+G26</f>
        <v>780</v>
      </c>
      <c r="H19" s="180">
        <f t="shared" si="1"/>
        <v>-1.830000000000041</v>
      </c>
      <c r="I19" s="183">
        <f>I23+I26</f>
        <v>778.17</v>
      </c>
      <c r="J19" s="23"/>
    </row>
    <row r="20" spans="1:10" s="45" customFormat="1" ht="18">
      <c r="A20" s="184" t="s">
        <v>216</v>
      </c>
      <c r="B20" s="144">
        <v>801</v>
      </c>
      <c r="C20" s="185" t="s">
        <v>112</v>
      </c>
      <c r="D20" s="185" t="s">
        <v>117</v>
      </c>
      <c r="E20" s="186" t="s">
        <v>217</v>
      </c>
      <c r="F20" s="194"/>
      <c r="G20" s="183">
        <f>G21</f>
        <v>780</v>
      </c>
      <c r="H20" s="180">
        <f t="shared" si="1"/>
        <v>-1.830000000000041</v>
      </c>
      <c r="I20" s="183">
        <f>I23</f>
        <v>778.17</v>
      </c>
      <c r="J20" s="23"/>
    </row>
    <row r="21" spans="1:10" s="45" customFormat="1" ht="26.25">
      <c r="A21" s="184" t="s">
        <v>118</v>
      </c>
      <c r="B21" s="144">
        <v>801</v>
      </c>
      <c r="C21" s="185" t="s">
        <v>112</v>
      </c>
      <c r="D21" s="185" t="s">
        <v>117</v>
      </c>
      <c r="E21" s="186" t="s">
        <v>225</v>
      </c>
      <c r="F21" s="194"/>
      <c r="G21" s="183">
        <f>G22</f>
        <v>780</v>
      </c>
      <c r="H21" s="180">
        <f t="shared" si="1"/>
        <v>-1.830000000000041</v>
      </c>
      <c r="I21" s="183">
        <f>I23</f>
        <v>778.17</v>
      </c>
      <c r="J21" s="23"/>
    </row>
    <row r="22" spans="1:10" s="45" customFormat="1" ht="26.25">
      <c r="A22" s="195" t="s">
        <v>233</v>
      </c>
      <c r="B22" s="144">
        <v>801</v>
      </c>
      <c r="C22" s="185" t="s">
        <v>112</v>
      </c>
      <c r="D22" s="185" t="s">
        <v>117</v>
      </c>
      <c r="E22" s="186" t="s">
        <v>209</v>
      </c>
      <c r="F22" s="194"/>
      <c r="G22" s="183">
        <f>G23</f>
        <v>780</v>
      </c>
      <c r="H22" s="180">
        <f t="shared" si="1"/>
        <v>-1.830000000000041</v>
      </c>
      <c r="I22" s="183">
        <f>I23</f>
        <v>778.17</v>
      </c>
      <c r="J22" s="23"/>
    </row>
    <row r="23" spans="1:10" s="45" customFormat="1" ht="26.25">
      <c r="A23" s="193" t="s">
        <v>223</v>
      </c>
      <c r="B23" s="144">
        <v>801</v>
      </c>
      <c r="C23" s="157" t="s">
        <v>112</v>
      </c>
      <c r="D23" s="157" t="s">
        <v>117</v>
      </c>
      <c r="E23" s="186" t="s">
        <v>208</v>
      </c>
      <c r="F23" s="194"/>
      <c r="G23" s="183">
        <f>G24+G25</f>
        <v>780</v>
      </c>
      <c r="H23" s="180">
        <f t="shared" si="1"/>
        <v>-1.830000000000041</v>
      </c>
      <c r="I23" s="183">
        <f>I24+I25</f>
        <v>778.17</v>
      </c>
      <c r="J23" s="23"/>
    </row>
    <row r="24" spans="1:10" s="45" customFormat="1" ht="18">
      <c r="A24" s="193" t="s">
        <v>144</v>
      </c>
      <c r="B24" s="144">
        <v>801</v>
      </c>
      <c r="C24" s="157" t="s">
        <v>112</v>
      </c>
      <c r="D24" s="157" t="s">
        <v>117</v>
      </c>
      <c r="E24" s="186" t="s">
        <v>208</v>
      </c>
      <c r="F24" s="194" t="s">
        <v>115</v>
      </c>
      <c r="G24" s="183">
        <v>599.1</v>
      </c>
      <c r="H24" s="180">
        <f t="shared" si="1"/>
        <v>-1.4300000000000637</v>
      </c>
      <c r="I24" s="183">
        <v>597.67</v>
      </c>
      <c r="J24" s="23"/>
    </row>
    <row r="25" spans="1:10" s="45" customFormat="1" ht="39">
      <c r="A25" s="196" t="s">
        <v>145</v>
      </c>
      <c r="B25" s="144">
        <v>801</v>
      </c>
      <c r="C25" s="157" t="s">
        <v>112</v>
      </c>
      <c r="D25" s="157" t="s">
        <v>117</v>
      </c>
      <c r="E25" s="186" t="s">
        <v>208</v>
      </c>
      <c r="F25" s="194" t="s">
        <v>142</v>
      </c>
      <c r="G25" s="183">
        <v>180.9</v>
      </c>
      <c r="H25" s="180">
        <f t="shared" si="1"/>
        <v>-0.4000000000000057</v>
      </c>
      <c r="I25" s="183">
        <v>180.5</v>
      </c>
      <c r="J25" s="23"/>
    </row>
    <row r="26" spans="1:10" s="45" customFormat="1" ht="25.5" customHeight="1">
      <c r="A26" s="196" t="s">
        <v>319</v>
      </c>
      <c r="B26" s="255">
        <v>801</v>
      </c>
      <c r="C26" s="157" t="s">
        <v>112</v>
      </c>
      <c r="D26" s="157" t="s">
        <v>117</v>
      </c>
      <c r="E26" s="186" t="s">
        <v>166</v>
      </c>
      <c r="F26" s="194" t="s">
        <v>122</v>
      </c>
      <c r="G26" s="175">
        <v>0</v>
      </c>
      <c r="H26" s="180">
        <v>0</v>
      </c>
      <c r="I26" s="183">
        <v>0</v>
      </c>
      <c r="J26" s="23"/>
    </row>
    <row r="27" spans="1:9" ht="38.25">
      <c r="A27" s="209" t="s">
        <v>40</v>
      </c>
      <c r="B27" s="255">
        <v>801</v>
      </c>
      <c r="C27" s="197" t="s">
        <v>112</v>
      </c>
      <c r="D27" s="197" t="s">
        <v>120</v>
      </c>
      <c r="E27" s="197"/>
      <c r="F27" s="197"/>
      <c r="G27" s="179">
        <f>G30</f>
        <v>1023.16</v>
      </c>
      <c r="H27" s="181">
        <f aca="true" t="shared" si="2" ref="H27:H33">I27-G27</f>
        <v>255.64999999999998</v>
      </c>
      <c r="I27" s="179">
        <f>I28</f>
        <v>1278.81</v>
      </c>
    </row>
    <row r="28" spans="1:9" ht="30.75" customHeight="1">
      <c r="A28" s="198" t="s">
        <v>254</v>
      </c>
      <c r="B28" s="144">
        <v>801</v>
      </c>
      <c r="C28" s="185" t="s">
        <v>112</v>
      </c>
      <c r="D28" s="185" t="s">
        <v>120</v>
      </c>
      <c r="E28" s="185" t="s">
        <v>239</v>
      </c>
      <c r="F28" s="197"/>
      <c r="G28" s="183">
        <f>G29</f>
        <v>1023.16</v>
      </c>
      <c r="H28" s="180">
        <f t="shared" si="2"/>
        <v>255.64999999999998</v>
      </c>
      <c r="I28" s="183">
        <f>I29</f>
        <v>1278.81</v>
      </c>
    </row>
    <row r="29" spans="1:9" ht="33" customHeight="1">
      <c r="A29" s="199" t="s">
        <v>253</v>
      </c>
      <c r="B29" s="144">
        <v>801</v>
      </c>
      <c r="C29" s="185" t="s">
        <v>112</v>
      </c>
      <c r="D29" s="185" t="s">
        <v>120</v>
      </c>
      <c r="E29" s="185" t="s">
        <v>238</v>
      </c>
      <c r="F29" s="197"/>
      <c r="G29" s="183">
        <f>G30</f>
        <v>1023.16</v>
      </c>
      <c r="H29" s="180">
        <f t="shared" si="2"/>
        <v>255.64999999999998</v>
      </c>
      <c r="I29" s="183">
        <f>I30</f>
        <v>1278.81</v>
      </c>
    </row>
    <row r="30" spans="1:9" ht="25.5">
      <c r="A30" s="184" t="s">
        <v>260</v>
      </c>
      <c r="B30" s="144">
        <v>801</v>
      </c>
      <c r="C30" s="185" t="s">
        <v>112</v>
      </c>
      <c r="D30" s="185" t="s">
        <v>120</v>
      </c>
      <c r="E30" s="185" t="s">
        <v>210</v>
      </c>
      <c r="F30" s="185"/>
      <c r="G30" s="183">
        <f>G31</f>
        <v>1023.16</v>
      </c>
      <c r="H30" s="180">
        <f t="shared" si="2"/>
        <v>255.64999999999998</v>
      </c>
      <c r="I30" s="183">
        <f>I31</f>
        <v>1278.81</v>
      </c>
    </row>
    <row r="31" spans="1:9" ht="25.5">
      <c r="A31" s="184" t="s">
        <v>223</v>
      </c>
      <c r="B31" s="144">
        <v>801</v>
      </c>
      <c r="C31" s="185" t="s">
        <v>112</v>
      </c>
      <c r="D31" s="185" t="s">
        <v>120</v>
      </c>
      <c r="E31" s="185" t="s">
        <v>203</v>
      </c>
      <c r="F31" s="185"/>
      <c r="G31" s="183">
        <f>G32+G33+G34+G35+G37</f>
        <v>1023.16</v>
      </c>
      <c r="H31" s="180">
        <f t="shared" si="2"/>
        <v>255.64999999999998</v>
      </c>
      <c r="I31" s="183">
        <f>I32+I33+I34+I35+I37</f>
        <v>1278.81</v>
      </c>
    </row>
    <row r="32" spans="1:9" ht="12.75">
      <c r="A32" s="196" t="s">
        <v>144</v>
      </c>
      <c r="B32" s="144">
        <v>801</v>
      </c>
      <c r="C32" s="185" t="s">
        <v>112</v>
      </c>
      <c r="D32" s="185" t="s">
        <v>120</v>
      </c>
      <c r="E32" s="185" t="s">
        <v>203</v>
      </c>
      <c r="F32" s="200" t="s">
        <v>115</v>
      </c>
      <c r="G32" s="183">
        <v>751.66</v>
      </c>
      <c r="H32" s="180">
        <f t="shared" si="2"/>
        <v>96.34000000000003</v>
      </c>
      <c r="I32" s="183">
        <v>848</v>
      </c>
    </row>
    <row r="33" spans="1:9" ht="38.25">
      <c r="A33" s="196" t="s">
        <v>145</v>
      </c>
      <c r="B33" s="144">
        <v>801</v>
      </c>
      <c r="C33" s="185" t="s">
        <v>112</v>
      </c>
      <c r="D33" s="185" t="s">
        <v>120</v>
      </c>
      <c r="E33" s="185" t="s">
        <v>203</v>
      </c>
      <c r="F33" s="200" t="s">
        <v>142</v>
      </c>
      <c r="G33" s="183">
        <v>227</v>
      </c>
      <c r="H33" s="180">
        <f t="shared" si="2"/>
        <v>29.100000000000023</v>
      </c>
      <c r="I33" s="183">
        <v>256.1</v>
      </c>
    </row>
    <row r="34" spans="1:9" ht="25.5">
      <c r="A34" s="196" t="s">
        <v>146</v>
      </c>
      <c r="B34" s="144">
        <v>801</v>
      </c>
      <c r="C34" s="185" t="s">
        <v>112</v>
      </c>
      <c r="D34" s="185" t="s">
        <v>120</v>
      </c>
      <c r="E34" s="185" t="s">
        <v>203</v>
      </c>
      <c r="F34" s="157" t="s">
        <v>119</v>
      </c>
      <c r="G34" s="175">
        <v>0</v>
      </c>
      <c r="H34" s="180">
        <f aca="true" t="shared" si="3" ref="H34:H110">I34-G34</f>
        <v>20</v>
      </c>
      <c r="I34" s="183">
        <v>20</v>
      </c>
    </row>
    <row r="35" spans="1:9" ht="12.75">
      <c r="A35" s="331" t="s">
        <v>322</v>
      </c>
      <c r="B35" s="144">
        <v>801</v>
      </c>
      <c r="C35" s="185" t="s">
        <v>112</v>
      </c>
      <c r="D35" s="185" t="s">
        <v>120</v>
      </c>
      <c r="E35" s="185" t="s">
        <v>203</v>
      </c>
      <c r="F35" s="157" t="s">
        <v>276</v>
      </c>
      <c r="G35" s="175">
        <v>44.5</v>
      </c>
      <c r="H35" s="180">
        <f t="shared" si="3"/>
        <v>60.209999999999994</v>
      </c>
      <c r="I35" s="183">
        <v>104.71</v>
      </c>
    </row>
    <row r="36" spans="1:9" ht="30" customHeight="1">
      <c r="A36" s="332" t="s">
        <v>323</v>
      </c>
      <c r="B36" s="144">
        <v>801</v>
      </c>
      <c r="C36" s="185" t="s">
        <v>112</v>
      </c>
      <c r="D36" s="185" t="s">
        <v>120</v>
      </c>
      <c r="E36" s="185" t="s">
        <v>203</v>
      </c>
      <c r="F36" s="200" t="s">
        <v>147</v>
      </c>
      <c r="G36" s="175"/>
      <c r="H36" s="180">
        <f t="shared" si="3"/>
        <v>0</v>
      </c>
      <c r="I36" s="183"/>
    </row>
    <row r="37" spans="1:9" ht="12.75">
      <c r="A37" s="332" t="s">
        <v>123</v>
      </c>
      <c r="B37" s="144">
        <v>801</v>
      </c>
      <c r="C37" s="185" t="s">
        <v>112</v>
      </c>
      <c r="D37" s="185" t="s">
        <v>120</v>
      </c>
      <c r="E37" s="185" t="s">
        <v>203</v>
      </c>
      <c r="F37" s="200" t="s">
        <v>124</v>
      </c>
      <c r="G37" s="175">
        <v>0</v>
      </c>
      <c r="H37" s="180">
        <f t="shared" si="3"/>
        <v>50</v>
      </c>
      <c r="I37" s="183">
        <v>50</v>
      </c>
    </row>
    <row r="38" spans="1:9" ht="12.75">
      <c r="A38" s="332" t="s">
        <v>148</v>
      </c>
      <c r="B38" s="144">
        <v>801</v>
      </c>
      <c r="C38" s="185" t="s">
        <v>112</v>
      </c>
      <c r="D38" s="185" t="s">
        <v>120</v>
      </c>
      <c r="E38" s="185" t="s">
        <v>203</v>
      </c>
      <c r="F38" s="200" t="s">
        <v>125</v>
      </c>
      <c r="G38" s="175">
        <v>0</v>
      </c>
      <c r="H38" s="180">
        <f t="shared" si="3"/>
        <v>0</v>
      </c>
      <c r="I38" s="179">
        <v>0</v>
      </c>
    </row>
    <row r="39" spans="1:9" ht="12.75">
      <c r="A39" s="201" t="s">
        <v>39</v>
      </c>
      <c r="B39" s="255">
        <v>801</v>
      </c>
      <c r="C39" s="197" t="s">
        <v>112</v>
      </c>
      <c r="D39" s="197" t="s">
        <v>126</v>
      </c>
      <c r="E39" s="197"/>
      <c r="F39" s="197"/>
      <c r="G39" s="179">
        <f>G44</f>
        <v>5</v>
      </c>
      <c r="H39" s="181">
        <f t="shared" si="3"/>
        <v>0</v>
      </c>
      <c r="I39" s="179">
        <f>I40</f>
        <v>5</v>
      </c>
    </row>
    <row r="40" spans="1:10" ht="25.5">
      <c r="A40" s="198" t="s">
        <v>254</v>
      </c>
      <c r="B40" s="144">
        <v>801</v>
      </c>
      <c r="C40" s="185" t="s">
        <v>112</v>
      </c>
      <c r="D40" s="185" t="s">
        <v>126</v>
      </c>
      <c r="E40" s="185" t="s">
        <v>239</v>
      </c>
      <c r="F40" s="197"/>
      <c r="G40" s="183">
        <f>G41</f>
        <v>5</v>
      </c>
      <c r="H40" s="180">
        <f t="shared" si="3"/>
        <v>0</v>
      </c>
      <c r="I40" s="183">
        <v>5</v>
      </c>
      <c r="J40" s="22" t="s">
        <v>149</v>
      </c>
    </row>
    <row r="41" spans="1:9" ht="12.75">
      <c r="A41" s="198" t="s">
        <v>242</v>
      </c>
      <c r="B41" s="144">
        <v>801</v>
      </c>
      <c r="C41" s="185" t="s">
        <v>112</v>
      </c>
      <c r="D41" s="185" t="s">
        <v>126</v>
      </c>
      <c r="E41" s="185" t="s">
        <v>241</v>
      </c>
      <c r="F41" s="197"/>
      <c r="G41" s="183">
        <f>G42</f>
        <v>5</v>
      </c>
      <c r="H41" s="180">
        <f t="shared" si="3"/>
        <v>0</v>
      </c>
      <c r="I41" s="183">
        <v>5</v>
      </c>
    </row>
    <row r="42" spans="1:9" ht="25.5">
      <c r="A42" s="195" t="s">
        <v>236</v>
      </c>
      <c r="B42" s="144">
        <v>801</v>
      </c>
      <c r="C42" s="202" t="s">
        <v>112</v>
      </c>
      <c r="D42" s="202" t="s">
        <v>126</v>
      </c>
      <c r="E42" s="185" t="s">
        <v>237</v>
      </c>
      <c r="F42" s="197"/>
      <c r="G42" s="183">
        <f>G43</f>
        <v>5</v>
      </c>
      <c r="H42" s="180">
        <f t="shared" si="3"/>
        <v>0</v>
      </c>
      <c r="I42" s="183">
        <v>5</v>
      </c>
    </row>
    <row r="43" spans="1:9" ht="12.75">
      <c r="A43" s="195" t="s">
        <v>243</v>
      </c>
      <c r="B43" s="144">
        <v>801</v>
      </c>
      <c r="C43" s="202" t="s">
        <v>112</v>
      </c>
      <c r="D43" s="202" t="s">
        <v>126</v>
      </c>
      <c r="E43" s="185" t="s">
        <v>235</v>
      </c>
      <c r="F43" s="202"/>
      <c r="G43" s="183">
        <f>G44</f>
        <v>5</v>
      </c>
      <c r="H43" s="180">
        <f t="shared" si="3"/>
        <v>0</v>
      </c>
      <c r="I43" s="183">
        <v>5</v>
      </c>
    </row>
    <row r="44" spans="1:9" ht="25.5">
      <c r="A44" s="198" t="s">
        <v>199</v>
      </c>
      <c r="B44" s="144">
        <v>801</v>
      </c>
      <c r="C44" s="185" t="s">
        <v>112</v>
      </c>
      <c r="D44" s="185" t="s">
        <v>126</v>
      </c>
      <c r="E44" s="185" t="s">
        <v>201</v>
      </c>
      <c r="F44" s="185"/>
      <c r="G44" s="183">
        <f>G45</f>
        <v>5</v>
      </c>
      <c r="H44" s="180">
        <f t="shared" si="3"/>
        <v>0</v>
      </c>
      <c r="I44" s="183">
        <v>5</v>
      </c>
    </row>
    <row r="45" spans="1:9" ht="12.75">
      <c r="A45" s="203" t="s">
        <v>198</v>
      </c>
      <c r="B45" s="144">
        <v>801</v>
      </c>
      <c r="C45" s="185" t="s">
        <v>112</v>
      </c>
      <c r="D45" s="185" t="s">
        <v>126</v>
      </c>
      <c r="E45" s="185" t="s">
        <v>201</v>
      </c>
      <c r="F45" s="77" t="s">
        <v>171</v>
      </c>
      <c r="G45" s="175">
        <v>5</v>
      </c>
      <c r="H45" s="180">
        <f t="shared" si="3"/>
        <v>0</v>
      </c>
      <c r="I45" s="183">
        <v>5</v>
      </c>
    </row>
    <row r="46" spans="1:9" ht="12.75">
      <c r="A46" s="252" t="s">
        <v>193</v>
      </c>
      <c r="B46" s="255">
        <v>801</v>
      </c>
      <c r="C46" s="197" t="s">
        <v>112</v>
      </c>
      <c r="D46" s="197" t="s">
        <v>195</v>
      </c>
      <c r="E46" s="185"/>
      <c r="F46" s="197"/>
      <c r="G46" s="175">
        <f>G47</f>
        <v>1031.84</v>
      </c>
      <c r="H46" s="181">
        <f t="shared" si="3"/>
        <v>541.5600000000002</v>
      </c>
      <c r="I46" s="179">
        <f>I47</f>
        <v>1573.4</v>
      </c>
    </row>
    <row r="47" spans="1:9" ht="25.5">
      <c r="A47" s="198" t="s">
        <v>240</v>
      </c>
      <c r="B47" s="144">
        <v>801</v>
      </c>
      <c r="C47" s="185" t="s">
        <v>112</v>
      </c>
      <c r="D47" s="185" t="s">
        <v>195</v>
      </c>
      <c r="E47" s="185" t="s">
        <v>239</v>
      </c>
      <c r="F47" s="197"/>
      <c r="G47" s="175">
        <f>G48+G56</f>
        <v>1031.84</v>
      </c>
      <c r="H47" s="180">
        <f t="shared" si="3"/>
        <v>541.5600000000002</v>
      </c>
      <c r="I47" s="183">
        <f>I48+I56</f>
        <v>1573.4</v>
      </c>
    </row>
    <row r="48" spans="1:10" ht="25.5">
      <c r="A48" s="199" t="s">
        <v>255</v>
      </c>
      <c r="B48" s="144">
        <v>801</v>
      </c>
      <c r="C48" s="185" t="s">
        <v>112</v>
      </c>
      <c r="D48" s="185" t="s">
        <v>195</v>
      </c>
      <c r="E48" s="185" t="s">
        <v>238</v>
      </c>
      <c r="F48" s="197"/>
      <c r="G48" s="175">
        <f>G49</f>
        <v>1006.8399999999999</v>
      </c>
      <c r="H48" s="180">
        <f t="shared" si="3"/>
        <v>538.0600000000002</v>
      </c>
      <c r="I48" s="175">
        <f>I49</f>
        <v>1544.9</v>
      </c>
      <c r="J48" s="66">
        <v>6.95</v>
      </c>
    </row>
    <row r="49" spans="1:15" ht="25.5">
      <c r="A49" s="184" t="s">
        <v>256</v>
      </c>
      <c r="B49" s="144">
        <v>801</v>
      </c>
      <c r="C49" s="185" t="s">
        <v>112</v>
      </c>
      <c r="D49" s="185" t="s">
        <v>195</v>
      </c>
      <c r="E49" s="185" t="s">
        <v>210</v>
      </c>
      <c r="F49" s="197"/>
      <c r="G49" s="175">
        <f>G50+G58</f>
        <v>1006.8399999999999</v>
      </c>
      <c r="H49" s="180">
        <f t="shared" si="3"/>
        <v>538.0600000000002</v>
      </c>
      <c r="I49" s="183">
        <f>I50+I58</f>
        <v>1544.9</v>
      </c>
      <c r="M49" s="307"/>
      <c r="N49" s="307"/>
      <c r="O49" s="307"/>
    </row>
    <row r="50" spans="1:15" ht="25.5">
      <c r="A50" s="184" t="s">
        <v>223</v>
      </c>
      <c r="B50" s="144">
        <v>801</v>
      </c>
      <c r="C50" s="185" t="s">
        <v>112</v>
      </c>
      <c r="D50" s="185" t="s">
        <v>195</v>
      </c>
      <c r="E50" s="185" t="s">
        <v>203</v>
      </c>
      <c r="F50" s="185"/>
      <c r="G50" s="175">
        <f>G51+G52+G53</f>
        <v>1006.8399999999999</v>
      </c>
      <c r="H50" s="180">
        <f t="shared" si="3"/>
        <v>326.5600000000002</v>
      </c>
      <c r="I50" s="183">
        <f>I51+I52+I53</f>
        <v>1333.4</v>
      </c>
      <c r="M50" s="307"/>
      <c r="N50" s="307"/>
      <c r="O50" s="307"/>
    </row>
    <row r="51" spans="1:15" ht="12.75">
      <c r="A51" s="196" t="s">
        <v>321</v>
      </c>
      <c r="B51" s="144">
        <v>801</v>
      </c>
      <c r="C51" s="185" t="s">
        <v>112</v>
      </c>
      <c r="D51" s="185" t="s">
        <v>195</v>
      </c>
      <c r="E51" s="185" t="s">
        <v>203</v>
      </c>
      <c r="F51" s="185" t="s">
        <v>127</v>
      </c>
      <c r="G51" s="183">
        <v>773.3</v>
      </c>
      <c r="H51" s="180">
        <f t="shared" si="3"/>
        <v>58.80000000000007</v>
      </c>
      <c r="I51" s="183">
        <v>832.1</v>
      </c>
      <c r="M51" s="307"/>
      <c r="N51" s="308"/>
      <c r="O51" s="307"/>
    </row>
    <row r="52" spans="1:15" ht="38.25">
      <c r="A52" s="196" t="s">
        <v>151</v>
      </c>
      <c r="B52" s="144">
        <v>801</v>
      </c>
      <c r="C52" s="185" t="s">
        <v>112</v>
      </c>
      <c r="D52" s="185" t="s">
        <v>195</v>
      </c>
      <c r="E52" s="185" t="s">
        <v>203</v>
      </c>
      <c r="F52" s="185" t="s">
        <v>143</v>
      </c>
      <c r="G52" s="183">
        <v>233.54</v>
      </c>
      <c r="H52" s="180">
        <f t="shared" si="3"/>
        <v>17.76000000000002</v>
      </c>
      <c r="I52" s="183">
        <v>251.3</v>
      </c>
      <c r="M52" s="307"/>
      <c r="N52" s="308"/>
      <c r="O52" s="307"/>
    </row>
    <row r="53" spans="1:15" ht="12.75">
      <c r="A53" s="196" t="s">
        <v>319</v>
      </c>
      <c r="B53" s="144">
        <v>801</v>
      </c>
      <c r="C53" s="185" t="s">
        <v>112</v>
      </c>
      <c r="D53" s="185" t="s">
        <v>195</v>
      </c>
      <c r="E53" s="185" t="s">
        <v>203</v>
      </c>
      <c r="F53" s="185" t="s">
        <v>122</v>
      </c>
      <c r="G53" s="276">
        <v>0</v>
      </c>
      <c r="H53" s="180">
        <f t="shared" si="3"/>
        <v>250</v>
      </c>
      <c r="I53" s="175">
        <v>250</v>
      </c>
      <c r="M53" s="307"/>
      <c r="N53" s="307"/>
      <c r="O53" s="307"/>
    </row>
    <row r="54" spans="1:15" ht="12.75">
      <c r="A54" s="203" t="s">
        <v>228</v>
      </c>
      <c r="B54" s="144">
        <v>801</v>
      </c>
      <c r="C54" s="185" t="s">
        <v>112</v>
      </c>
      <c r="D54" s="185" t="s">
        <v>195</v>
      </c>
      <c r="E54" s="185" t="s">
        <v>241</v>
      </c>
      <c r="F54" s="200"/>
      <c r="G54" s="312">
        <f>G55</f>
        <v>25</v>
      </c>
      <c r="H54" s="180">
        <f t="shared" si="3"/>
        <v>3.5</v>
      </c>
      <c r="I54" s="288">
        <f>I55</f>
        <v>28.5</v>
      </c>
      <c r="M54" s="307"/>
      <c r="N54" s="307"/>
      <c r="O54" s="307"/>
    </row>
    <row r="55" spans="1:15" ht="25.5">
      <c r="A55" s="73" t="s">
        <v>273</v>
      </c>
      <c r="B55" s="144">
        <v>801</v>
      </c>
      <c r="C55" s="185" t="s">
        <v>112</v>
      </c>
      <c r="D55" s="185" t="s">
        <v>195</v>
      </c>
      <c r="E55" s="185" t="s">
        <v>327</v>
      </c>
      <c r="F55" s="200"/>
      <c r="G55" s="312">
        <f>G56</f>
        <v>25</v>
      </c>
      <c r="H55" s="180">
        <f t="shared" si="3"/>
        <v>3.5</v>
      </c>
      <c r="I55" s="288">
        <f>I56</f>
        <v>28.5</v>
      </c>
      <c r="M55" s="307"/>
      <c r="N55" s="307"/>
      <c r="O55" s="307"/>
    </row>
    <row r="56" spans="1:15" ht="38.25">
      <c r="A56" s="311" t="s">
        <v>301</v>
      </c>
      <c r="B56" s="144">
        <v>801</v>
      </c>
      <c r="C56" s="185" t="s">
        <v>112</v>
      </c>
      <c r="D56" s="185" t="s">
        <v>195</v>
      </c>
      <c r="E56" s="185" t="s">
        <v>328</v>
      </c>
      <c r="F56" s="200"/>
      <c r="G56" s="312">
        <v>25</v>
      </c>
      <c r="H56" s="180">
        <f t="shared" si="3"/>
        <v>3.5</v>
      </c>
      <c r="I56" s="288">
        <f>I57</f>
        <v>28.5</v>
      </c>
      <c r="M56" s="307"/>
      <c r="N56" s="307"/>
      <c r="O56" s="307"/>
    </row>
    <row r="57" spans="1:15" ht="12.75">
      <c r="A57" s="196" t="s">
        <v>319</v>
      </c>
      <c r="B57" s="144">
        <v>801</v>
      </c>
      <c r="C57" s="185" t="s">
        <v>112</v>
      </c>
      <c r="D57" s="185" t="s">
        <v>195</v>
      </c>
      <c r="E57" s="185" t="s">
        <v>328</v>
      </c>
      <c r="F57" s="157" t="s">
        <v>122</v>
      </c>
      <c r="G57" s="312">
        <v>25</v>
      </c>
      <c r="H57" s="180">
        <f t="shared" si="3"/>
        <v>3.5</v>
      </c>
      <c r="I57" s="288">
        <v>28.5</v>
      </c>
      <c r="M57" s="307"/>
      <c r="N57" s="307"/>
      <c r="O57" s="307"/>
    </row>
    <row r="58" spans="1:10" ht="25.5">
      <c r="A58" s="203" t="s">
        <v>257</v>
      </c>
      <c r="B58" s="144">
        <v>801</v>
      </c>
      <c r="C58" s="185" t="s">
        <v>112</v>
      </c>
      <c r="D58" s="185" t="s">
        <v>195</v>
      </c>
      <c r="E58" s="185" t="s">
        <v>204</v>
      </c>
      <c r="F58" s="185"/>
      <c r="G58" s="288">
        <f>G59</f>
        <v>0</v>
      </c>
      <c r="H58" s="180">
        <f t="shared" si="3"/>
        <v>211.5</v>
      </c>
      <c r="I58" s="180">
        <f>I59</f>
        <v>211.5</v>
      </c>
      <c r="J58" s="22" t="s">
        <v>150</v>
      </c>
    </row>
    <row r="59" spans="1:10" ht="12.75">
      <c r="A59" s="196" t="s">
        <v>319</v>
      </c>
      <c r="B59" s="144">
        <v>801</v>
      </c>
      <c r="C59" s="185" t="s">
        <v>112</v>
      </c>
      <c r="D59" s="185" t="s">
        <v>195</v>
      </c>
      <c r="E59" s="185" t="s">
        <v>204</v>
      </c>
      <c r="F59" s="185" t="s">
        <v>122</v>
      </c>
      <c r="G59" s="175">
        <v>0</v>
      </c>
      <c r="H59" s="180">
        <f t="shared" si="3"/>
        <v>211.5</v>
      </c>
      <c r="I59" s="183">
        <v>211.5</v>
      </c>
      <c r="J59" s="22" t="s">
        <v>150</v>
      </c>
    </row>
    <row r="60" spans="1:10" ht="12.75">
      <c r="A60" s="201" t="s">
        <v>133</v>
      </c>
      <c r="B60" s="255">
        <v>801</v>
      </c>
      <c r="C60" s="197" t="s">
        <v>113</v>
      </c>
      <c r="D60" s="197"/>
      <c r="E60" s="197"/>
      <c r="F60" s="197"/>
      <c r="G60" s="179">
        <f>G61</f>
        <v>217.6</v>
      </c>
      <c r="H60" s="181">
        <f t="shared" si="3"/>
        <v>42.00000000000003</v>
      </c>
      <c r="I60" s="179">
        <f>I61</f>
        <v>259.6</v>
      </c>
      <c r="J60" s="22" t="s">
        <v>150</v>
      </c>
    </row>
    <row r="61" spans="1:9" ht="12.75">
      <c r="A61" s="201" t="s">
        <v>54</v>
      </c>
      <c r="B61" s="255">
        <v>801</v>
      </c>
      <c r="C61" s="197" t="s">
        <v>113</v>
      </c>
      <c r="D61" s="197" t="s">
        <v>117</v>
      </c>
      <c r="E61" s="197"/>
      <c r="F61" s="197"/>
      <c r="G61" s="179">
        <f>G62</f>
        <v>217.6</v>
      </c>
      <c r="H61" s="181">
        <f t="shared" si="3"/>
        <v>42.00000000000003</v>
      </c>
      <c r="I61" s="179">
        <f>I62</f>
        <v>259.6</v>
      </c>
    </row>
    <row r="62" spans="1:9" ht="76.5">
      <c r="A62" s="203" t="s">
        <v>258</v>
      </c>
      <c r="B62" s="144">
        <v>801</v>
      </c>
      <c r="C62" s="185" t="s">
        <v>113</v>
      </c>
      <c r="D62" s="185" t="s">
        <v>117</v>
      </c>
      <c r="E62" s="185" t="s">
        <v>202</v>
      </c>
      <c r="F62" s="185"/>
      <c r="G62" s="183">
        <f>G63+G64+G65</f>
        <v>217.6</v>
      </c>
      <c r="H62" s="180">
        <f t="shared" si="3"/>
        <v>42.00000000000003</v>
      </c>
      <c r="I62" s="183">
        <f>I63+I64</f>
        <v>259.6</v>
      </c>
    </row>
    <row r="63" spans="1:9" ht="12.75">
      <c r="A63" s="196" t="s">
        <v>144</v>
      </c>
      <c r="B63" s="144">
        <v>801</v>
      </c>
      <c r="C63" s="185" t="s">
        <v>113</v>
      </c>
      <c r="D63" s="185" t="s">
        <v>117</v>
      </c>
      <c r="E63" s="185" t="s">
        <v>202</v>
      </c>
      <c r="F63" s="200" t="s">
        <v>115</v>
      </c>
      <c r="G63" s="169">
        <v>167.13</v>
      </c>
      <c r="H63" s="180">
        <f>I63-G63</f>
        <v>32.25</v>
      </c>
      <c r="I63" s="183">
        <v>199.38</v>
      </c>
    </row>
    <row r="64" spans="1:9" ht="38.25">
      <c r="A64" s="196" t="s">
        <v>145</v>
      </c>
      <c r="B64" s="144">
        <v>801</v>
      </c>
      <c r="C64" s="185" t="s">
        <v>113</v>
      </c>
      <c r="D64" s="185" t="s">
        <v>117</v>
      </c>
      <c r="E64" s="185" t="s">
        <v>202</v>
      </c>
      <c r="F64" s="200" t="s">
        <v>142</v>
      </c>
      <c r="G64" s="183">
        <v>50.47</v>
      </c>
      <c r="H64" s="180">
        <f>I64-G64</f>
        <v>9.75</v>
      </c>
      <c r="I64" s="183">
        <v>60.22</v>
      </c>
    </row>
    <row r="65" spans="1:9" ht="12.75">
      <c r="A65" s="196" t="s">
        <v>319</v>
      </c>
      <c r="B65" s="144">
        <v>801</v>
      </c>
      <c r="C65" s="185" t="s">
        <v>113</v>
      </c>
      <c r="D65" s="185" t="s">
        <v>117</v>
      </c>
      <c r="E65" s="185" t="s">
        <v>202</v>
      </c>
      <c r="F65" s="185" t="s">
        <v>122</v>
      </c>
      <c r="G65" s="175"/>
      <c r="H65" s="180">
        <f t="shared" si="3"/>
        <v>0</v>
      </c>
      <c r="I65" s="183">
        <v>0</v>
      </c>
    </row>
    <row r="66" spans="1:9" ht="12.75">
      <c r="A66" s="201" t="s">
        <v>167</v>
      </c>
      <c r="B66" s="255">
        <v>801</v>
      </c>
      <c r="C66" s="197" t="s">
        <v>117</v>
      </c>
      <c r="D66" s="197"/>
      <c r="E66" s="197"/>
      <c r="F66" s="197"/>
      <c r="G66" s="179">
        <f>G67+G74</f>
        <v>40</v>
      </c>
      <c r="H66" s="181">
        <f t="shared" si="3"/>
        <v>0</v>
      </c>
      <c r="I66" s="179">
        <f>I67+I74</f>
        <v>40</v>
      </c>
    </row>
    <row r="67" spans="1:9" ht="28.5" customHeight="1">
      <c r="A67" s="201" t="s">
        <v>303</v>
      </c>
      <c r="B67" s="255">
        <v>801</v>
      </c>
      <c r="C67" s="197" t="s">
        <v>117</v>
      </c>
      <c r="D67" s="197" t="s">
        <v>299</v>
      </c>
      <c r="E67" s="197"/>
      <c r="F67" s="197"/>
      <c r="G67" s="179">
        <f>G70</f>
        <v>35</v>
      </c>
      <c r="H67" s="181">
        <f t="shared" si="3"/>
        <v>0</v>
      </c>
      <c r="I67" s="179">
        <f>I68</f>
        <v>35</v>
      </c>
    </row>
    <row r="68" spans="1:9" ht="25.5">
      <c r="A68" s="198" t="s">
        <v>254</v>
      </c>
      <c r="B68" s="144">
        <v>801</v>
      </c>
      <c r="C68" s="185" t="s">
        <v>117</v>
      </c>
      <c r="D68" s="185" t="s">
        <v>299</v>
      </c>
      <c r="E68" s="185" t="s">
        <v>239</v>
      </c>
      <c r="F68" s="197"/>
      <c r="G68" s="183">
        <f>G71</f>
        <v>35</v>
      </c>
      <c r="H68" s="180">
        <f t="shared" si="3"/>
        <v>0</v>
      </c>
      <c r="I68" s="183">
        <f>I69</f>
        <v>35</v>
      </c>
    </row>
    <row r="69" spans="1:9" ht="12.75">
      <c r="A69" s="203" t="s">
        <v>228</v>
      </c>
      <c r="B69" s="144">
        <v>801</v>
      </c>
      <c r="C69" s="185" t="s">
        <v>117</v>
      </c>
      <c r="D69" s="185" t="s">
        <v>299</v>
      </c>
      <c r="E69" s="185" t="s">
        <v>175</v>
      </c>
      <c r="F69" s="197"/>
      <c r="G69" s="183">
        <f>G72</f>
        <v>35</v>
      </c>
      <c r="H69" s="180">
        <f t="shared" si="3"/>
        <v>0</v>
      </c>
      <c r="I69" s="183">
        <f>I70</f>
        <v>35</v>
      </c>
    </row>
    <row r="70" spans="1:9" ht="12.75">
      <c r="A70" s="203" t="s">
        <v>244</v>
      </c>
      <c r="B70" s="144">
        <v>801</v>
      </c>
      <c r="C70" s="185" t="s">
        <v>117</v>
      </c>
      <c r="D70" s="185" t="s">
        <v>299</v>
      </c>
      <c r="E70" s="185" t="s">
        <v>245</v>
      </c>
      <c r="F70" s="185"/>
      <c r="G70" s="183">
        <f>G73</f>
        <v>35</v>
      </c>
      <c r="H70" s="180">
        <f t="shared" si="3"/>
        <v>0</v>
      </c>
      <c r="I70" s="183">
        <f>I73</f>
        <v>35</v>
      </c>
    </row>
    <row r="71" spans="1:9" ht="12.75">
      <c r="A71" s="195" t="s">
        <v>234</v>
      </c>
      <c r="B71" s="185" t="s">
        <v>111</v>
      </c>
      <c r="C71" s="185" t="s">
        <v>117</v>
      </c>
      <c r="D71" s="185" t="s">
        <v>299</v>
      </c>
      <c r="E71" s="185" t="s">
        <v>227</v>
      </c>
      <c r="F71" s="183"/>
      <c r="G71" s="183">
        <f>G72</f>
        <v>35</v>
      </c>
      <c r="H71" s="180">
        <f t="shared" si="3"/>
        <v>0</v>
      </c>
      <c r="I71" s="183">
        <f>I72</f>
        <v>35</v>
      </c>
    </row>
    <row r="72" spans="1:9" ht="25.5">
      <c r="A72" s="203" t="s">
        <v>168</v>
      </c>
      <c r="B72" s="144">
        <v>801</v>
      </c>
      <c r="C72" s="185" t="s">
        <v>117</v>
      </c>
      <c r="D72" s="185" t="s">
        <v>299</v>
      </c>
      <c r="E72" s="185" t="s">
        <v>211</v>
      </c>
      <c r="F72" s="185"/>
      <c r="G72" s="183">
        <f>G73</f>
        <v>35</v>
      </c>
      <c r="H72" s="180">
        <f t="shared" si="3"/>
        <v>0</v>
      </c>
      <c r="I72" s="183">
        <f>I73</f>
        <v>35</v>
      </c>
    </row>
    <row r="73" spans="1:9" ht="12.75">
      <c r="A73" s="196" t="s">
        <v>319</v>
      </c>
      <c r="B73" s="144">
        <v>801</v>
      </c>
      <c r="C73" s="185" t="s">
        <v>117</v>
      </c>
      <c r="D73" s="185" t="s">
        <v>299</v>
      </c>
      <c r="E73" s="185" t="s">
        <v>211</v>
      </c>
      <c r="F73" s="185" t="s">
        <v>122</v>
      </c>
      <c r="G73" s="175">
        <v>35</v>
      </c>
      <c r="H73" s="180">
        <f t="shared" si="3"/>
        <v>0</v>
      </c>
      <c r="I73" s="183">
        <v>35</v>
      </c>
    </row>
    <row r="74" spans="1:9" ht="25.5">
      <c r="A74" s="212" t="s">
        <v>222</v>
      </c>
      <c r="B74" s="255">
        <v>801</v>
      </c>
      <c r="C74" s="197" t="s">
        <v>117</v>
      </c>
      <c r="D74" s="197" t="s">
        <v>221</v>
      </c>
      <c r="E74" s="197"/>
      <c r="F74" s="197"/>
      <c r="G74" s="179">
        <f>G76</f>
        <v>5</v>
      </c>
      <c r="H74" s="181">
        <f t="shared" si="3"/>
        <v>0</v>
      </c>
      <c r="I74" s="179">
        <f>I76</f>
        <v>5</v>
      </c>
    </row>
    <row r="75" spans="1:9" ht="25.5">
      <c r="A75" s="198" t="s">
        <v>254</v>
      </c>
      <c r="B75" s="144">
        <v>801</v>
      </c>
      <c r="C75" s="185" t="s">
        <v>117</v>
      </c>
      <c r="D75" s="185" t="s">
        <v>221</v>
      </c>
      <c r="E75" s="185" t="s">
        <v>239</v>
      </c>
      <c r="F75" s="197"/>
      <c r="G75" s="179">
        <f>G76</f>
        <v>5</v>
      </c>
      <c r="H75" s="180">
        <f t="shared" si="3"/>
        <v>0</v>
      </c>
      <c r="I75" s="183">
        <f>I76</f>
        <v>5</v>
      </c>
    </row>
    <row r="76" spans="1:9" ht="12.75">
      <c r="A76" s="203" t="s">
        <v>228</v>
      </c>
      <c r="B76" s="144">
        <v>801</v>
      </c>
      <c r="C76" s="185" t="s">
        <v>117</v>
      </c>
      <c r="D76" s="185" t="s">
        <v>221</v>
      </c>
      <c r="E76" s="185" t="s">
        <v>175</v>
      </c>
      <c r="F76" s="185"/>
      <c r="G76" s="183">
        <f>G79</f>
        <v>5</v>
      </c>
      <c r="H76" s="180">
        <f t="shared" si="3"/>
        <v>0</v>
      </c>
      <c r="I76" s="183">
        <f>I77</f>
        <v>5</v>
      </c>
    </row>
    <row r="77" spans="1:9" ht="12.75">
      <c r="A77" s="203" t="s">
        <v>244</v>
      </c>
      <c r="B77" s="144">
        <v>801</v>
      </c>
      <c r="C77" s="185" t="s">
        <v>117</v>
      </c>
      <c r="D77" s="185" t="s">
        <v>221</v>
      </c>
      <c r="E77" s="185" t="s">
        <v>245</v>
      </c>
      <c r="F77" s="185"/>
      <c r="G77" s="183">
        <f>G79</f>
        <v>5</v>
      </c>
      <c r="H77" s="180">
        <f t="shared" si="3"/>
        <v>0</v>
      </c>
      <c r="I77" s="183">
        <f>I78</f>
        <v>5</v>
      </c>
    </row>
    <row r="78" spans="1:9" ht="12.75">
      <c r="A78" s="195" t="s">
        <v>234</v>
      </c>
      <c r="B78" s="144">
        <v>801</v>
      </c>
      <c r="C78" s="185" t="s">
        <v>117</v>
      </c>
      <c r="D78" s="185" t="s">
        <v>221</v>
      </c>
      <c r="E78" s="185" t="s">
        <v>227</v>
      </c>
      <c r="F78" s="185"/>
      <c r="G78" s="183">
        <f>G79</f>
        <v>5</v>
      </c>
      <c r="H78" s="180">
        <f t="shared" si="3"/>
        <v>0</v>
      </c>
      <c r="I78" s="183">
        <f>I79</f>
        <v>5</v>
      </c>
    </row>
    <row r="79" spans="1:9" ht="25.5">
      <c r="A79" s="203" t="s">
        <v>230</v>
      </c>
      <c r="B79" s="144">
        <v>801</v>
      </c>
      <c r="C79" s="185" t="s">
        <v>117</v>
      </c>
      <c r="D79" s="185" t="s">
        <v>221</v>
      </c>
      <c r="E79" s="185" t="s">
        <v>229</v>
      </c>
      <c r="F79" s="185"/>
      <c r="G79" s="183">
        <f>G80</f>
        <v>5</v>
      </c>
      <c r="H79" s="180">
        <f t="shared" si="3"/>
        <v>0</v>
      </c>
      <c r="I79" s="183">
        <f>I80</f>
        <v>5</v>
      </c>
    </row>
    <row r="80" spans="1:9" ht="12.75">
      <c r="A80" s="196" t="s">
        <v>319</v>
      </c>
      <c r="B80" s="144">
        <v>801</v>
      </c>
      <c r="C80" s="185" t="s">
        <v>117</v>
      </c>
      <c r="D80" s="185" t="s">
        <v>221</v>
      </c>
      <c r="E80" s="185" t="s">
        <v>229</v>
      </c>
      <c r="F80" s="185" t="s">
        <v>122</v>
      </c>
      <c r="G80" s="175">
        <v>5</v>
      </c>
      <c r="H80" s="180">
        <f t="shared" si="3"/>
        <v>0</v>
      </c>
      <c r="I80" s="183">
        <v>5</v>
      </c>
    </row>
    <row r="81" spans="1:9" ht="12.75">
      <c r="A81" s="252" t="s">
        <v>291</v>
      </c>
      <c r="B81" s="255">
        <v>801</v>
      </c>
      <c r="C81" s="197" t="s">
        <v>120</v>
      </c>
      <c r="D81" s="197"/>
      <c r="E81" s="197"/>
      <c r="F81" s="197"/>
      <c r="G81" s="179">
        <f aca="true" t="shared" si="4" ref="G81:G86">G82</f>
        <v>0</v>
      </c>
      <c r="H81" s="180">
        <f t="shared" si="3"/>
        <v>526.5</v>
      </c>
      <c r="I81" s="179">
        <f aca="true" t="shared" si="5" ref="I81:I86">I82</f>
        <v>526.5</v>
      </c>
    </row>
    <row r="82" spans="1:9" ht="12.75">
      <c r="A82" s="252" t="s">
        <v>310</v>
      </c>
      <c r="B82" s="255">
        <v>801</v>
      </c>
      <c r="C82" s="197" t="s">
        <v>120</v>
      </c>
      <c r="D82" s="197" t="s">
        <v>121</v>
      </c>
      <c r="E82" s="197"/>
      <c r="F82" s="197"/>
      <c r="G82" s="179">
        <f t="shared" si="4"/>
        <v>0</v>
      </c>
      <c r="H82" s="180">
        <f t="shared" si="3"/>
        <v>526.5</v>
      </c>
      <c r="I82" s="179">
        <f t="shared" si="5"/>
        <v>526.5</v>
      </c>
    </row>
    <row r="83" spans="1:9" ht="25.5">
      <c r="A83" s="198" t="s">
        <v>254</v>
      </c>
      <c r="B83" s="144">
        <v>801</v>
      </c>
      <c r="C83" s="185" t="s">
        <v>120</v>
      </c>
      <c r="D83" s="185" t="s">
        <v>121</v>
      </c>
      <c r="E83" s="185" t="s">
        <v>239</v>
      </c>
      <c r="F83" s="185"/>
      <c r="G83" s="183">
        <f t="shared" si="4"/>
        <v>0</v>
      </c>
      <c r="H83" s="180">
        <f t="shared" si="3"/>
        <v>526.5</v>
      </c>
      <c r="I83" s="183">
        <f t="shared" si="5"/>
        <v>526.5</v>
      </c>
    </row>
    <row r="84" spans="1:9" ht="12.75">
      <c r="A84" s="198" t="s">
        <v>242</v>
      </c>
      <c r="B84" s="144">
        <v>801</v>
      </c>
      <c r="C84" s="185" t="s">
        <v>120</v>
      </c>
      <c r="D84" s="185" t="s">
        <v>121</v>
      </c>
      <c r="E84" s="185" t="s">
        <v>241</v>
      </c>
      <c r="F84" s="185"/>
      <c r="G84" s="183">
        <f t="shared" si="4"/>
        <v>0</v>
      </c>
      <c r="H84" s="180">
        <f t="shared" si="3"/>
        <v>526.5</v>
      </c>
      <c r="I84" s="183">
        <f t="shared" si="5"/>
        <v>526.5</v>
      </c>
    </row>
    <row r="85" spans="1:9" ht="25.5">
      <c r="A85" s="203" t="s">
        <v>296</v>
      </c>
      <c r="B85" s="144">
        <v>801</v>
      </c>
      <c r="C85" s="185" t="s">
        <v>120</v>
      </c>
      <c r="D85" s="185" t="s">
        <v>121</v>
      </c>
      <c r="E85" s="185" t="s">
        <v>293</v>
      </c>
      <c r="F85" s="185"/>
      <c r="G85" s="183">
        <f t="shared" si="4"/>
        <v>0</v>
      </c>
      <c r="H85" s="180">
        <f t="shared" si="3"/>
        <v>526.5</v>
      </c>
      <c r="I85" s="183">
        <f t="shared" si="5"/>
        <v>526.5</v>
      </c>
    </row>
    <row r="86" spans="1:9" ht="25.5">
      <c r="A86" s="203" t="s">
        <v>297</v>
      </c>
      <c r="B86" s="144">
        <v>801</v>
      </c>
      <c r="C86" s="185" t="s">
        <v>120</v>
      </c>
      <c r="D86" s="185" t="s">
        <v>121</v>
      </c>
      <c r="E86" s="185" t="s">
        <v>294</v>
      </c>
      <c r="F86" s="185"/>
      <c r="G86" s="183">
        <f t="shared" si="4"/>
        <v>0</v>
      </c>
      <c r="H86" s="180">
        <f t="shared" si="3"/>
        <v>526.5</v>
      </c>
      <c r="I86" s="183">
        <f t="shared" si="5"/>
        <v>526.5</v>
      </c>
    </row>
    <row r="87" spans="1:9" ht="25.5">
      <c r="A87" s="184" t="s">
        <v>223</v>
      </c>
      <c r="B87" s="144">
        <v>801</v>
      </c>
      <c r="C87" s="185" t="s">
        <v>120</v>
      </c>
      <c r="D87" s="185" t="s">
        <v>121</v>
      </c>
      <c r="E87" s="185" t="s">
        <v>295</v>
      </c>
      <c r="F87" s="185"/>
      <c r="G87" s="183">
        <f>G88+G89</f>
        <v>0</v>
      </c>
      <c r="H87" s="180">
        <f t="shared" si="3"/>
        <v>526.5</v>
      </c>
      <c r="I87" s="183">
        <f>I88+I89</f>
        <v>526.5</v>
      </c>
    </row>
    <row r="88" spans="1:9" ht="12.75">
      <c r="A88" s="196" t="s">
        <v>321</v>
      </c>
      <c r="B88" s="144">
        <v>801</v>
      </c>
      <c r="C88" s="185" t="s">
        <v>120</v>
      </c>
      <c r="D88" s="185" t="s">
        <v>121</v>
      </c>
      <c r="E88" s="185" t="s">
        <v>295</v>
      </c>
      <c r="F88" s="185" t="s">
        <v>127</v>
      </c>
      <c r="G88" s="175">
        <v>0</v>
      </c>
      <c r="H88" s="180">
        <f t="shared" si="3"/>
        <v>404.4</v>
      </c>
      <c r="I88" s="183">
        <v>404.4</v>
      </c>
    </row>
    <row r="89" spans="1:9" ht="38.25">
      <c r="A89" s="196" t="s">
        <v>151</v>
      </c>
      <c r="B89" s="144">
        <v>801</v>
      </c>
      <c r="C89" s="185" t="s">
        <v>120</v>
      </c>
      <c r="D89" s="185" t="s">
        <v>121</v>
      </c>
      <c r="E89" s="185" t="s">
        <v>295</v>
      </c>
      <c r="F89" s="185" t="s">
        <v>143</v>
      </c>
      <c r="G89" s="175">
        <v>0</v>
      </c>
      <c r="H89" s="180">
        <f t="shared" si="3"/>
        <v>122.1</v>
      </c>
      <c r="I89" s="183">
        <v>122.1</v>
      </c>
    </row>
    <row r="90" spans="1:9" ht="12.75">
      <c r="A90" s="155" t="s">
        <v>274</v>
      </c>
      <c r="B90" s="153" t="s">
        <v>111</v>
      </c>
      <c r="C90" s="153" t="s">
        <v>121</v>
      </c>
      <c r="D90" s="153"/>
      <c r="E90" s="153"/>
      <c r="F90" s="153"/>
      <c r="G90" s="141" t="str">
        <f>G92</f>
        <v>0</v>
      </c>
      <c r="H90" s="181">
        <f t="shared" si="3"/>
        <v>522.4</v>
      </c>
      <c r="I90" s="141">
        <f>I92</f>
        <v>522.4</v>
      </c>
    </row>
    <row r="91" spans="1:9" ht="12.75">
      <c r="A91" s="155" t="s">
        <v>275</v>
      </c>
      <c r="B91" s="153" t="s">
        <v>111</v>
      </c>
      <c r="C91" s="121" t="s">
        <v>121</v>
      </c>
      <c r="D91" s="197" t="s">
        <v>117</v>
      </c>
      <c r="E91" s="197"/>
      <c r="F91" s="153"/>
      <c r="G91" s="141" t="str">
        <f>G92</f>
        <v>0</v>
      </c>
      <c r="H91" s="181">
        <f t="shared" si="3"/>
        <v>522.4</v>
      </c>
      <c r="I91" s="141">
        <f>I92</f>
        <v>522.4</v>
      </c>
    </row>
    <row r="92" spans="1:9" ht="25.5">
      <c r="A92" s="198" t="s">
        <v>254</v>
      </c>
      <c r="B92" s="185" t="s">
        <v>111</v>
      </c>
      <c r="C92" s="77" t="s">
        <v>121</v>
      </c>
      <c r="D92" s="185" t="s">
        <v>117</v>
      </c>
      <c r="E92" s="185" t="s">
        <v>239</v>
      </c>
      <c r="F92" s="58"/>
      <c r="G92" s="183" t="str">
        <f>G95</f>
        <v>0</v>
      </c>
      <c r="H92" s="180">
        <f t="shared" si="3"/>
        <v>522.4</v>
      </c>
      <c r="I92" s="183">
        <f>I95</f>
        <v>522.4</v>
      </c>
    </row>
    <row r="93" spans="1:9" ht="12.75">
      <c r="A93" s="203" t="s">
        <v>228</v>
      </c>
      <c r="B93" s="67">
        <v>801</v>
      </c>
      <c r="C93" s="58" t="s">
        <v>121</v>
      </c>
      <c r="D93" s="58" t="s">
        <v>117</v>
      </c>
      <c r="E93" s="185" t="s">
        <v>175</v>
      </c>
      <c r="F93" s="270"/>
      <c r="G93" s="183" t="str">
        <f>G94</f>
        <v>0</v>
      </c>
      <c r="H93" s="180">
        <f t="shared" si="3"/>
        <v>522.4</v>
      </c>
      <c r="I93" s="183">
        <f>I94</f>
        <v>522.4</v>
      </c>
    </row>
    <row r="94" spans="1:9" ht="25.5">
      <c r="A94" s="73" t="s">
        <v>273</v>
      </c>
      <c r="B94" s="67">
        <v>801</v>
      </c>
      <c r="C94" s="185" t="s">
        <v>121</v>
      </c>
      <c r="D94" s="185" t="s">
        <v>117</v>
      </c>
      <c r="E94" s="185" t="s">
        <v>272</v>
      </c>
      <c r="F94" s="270"/>
      <c r="G94" s="127" t="str">
        <f>G95</f>
        <v>0</v>
      </c>
      <c r="H94" s="180">
        <f t="shared" si="3"/>
        <v>522.4</v>
      </c>
      <c r="I94" s="127">
        <f>I95</f>
        <v>522.4</v>
      </c>
    </row>
    <row r="95" spans="1:9" ht="25.5">
      <c r="A95" s="195" t="s">
        <v>325</v>
      </c>
      <c r="B95" s="58" t="s">
        <v>111</v>
      </c>
      <c r="C95" s="58" t="s">
        <v>121</v>
      </c>
      <c r="D95" s="58" t="s">
        <v>117</v>
      </c>
      <c r="E95" s="58" t="s">
        <v>324</v>
      </c>
      <c r="F95" s="270"/>
      <c r="G95" s="127" t="str">
        <f>G96</f>
        <v>0</v>
      </c>
      <c r="H95" s="180">
        <f t="shared" si="3"/>
        <v>522.4</v>
      </c>
      <c r="I95" s="127">
        <f>I96</f>
        <v>522.4</v>
      </c>
    </row>
    <row r="96" spans="1:9" ht="12.75">
      <c r="A96" s="196" t="s">
        <v>319</v>
      </c>
      <c r="B96" s="58" t="s">
        <v>111</v>
      </c>
      <c r="C96" s="185" t="s">
        <v>121</v>
      </c>
      <c r="D96" s="185" t="s">
        <v>117</v>
      </c>
      <c r="E96" s="185" t="s">
        <v>324</v>
      </c>
      <c r="F96" s="271">
        <v>244</v>
      </c>
      <c r="G96" s="58" t="s">
        <v>279</v>
      </c>
      <c r="H96" s="180">
        <f t="shared" si="3"/>
        <v>522.4</v>
      </c>
      <c r="I96" s="183">
        <v>522.4</v>
      </c>
    </row>
    <row r="97" spans="1:9" ht="12.75">
      <c r="A97" s="201" t="s">
        <v>200</v>
      </c>
      <c r="B97" s="255">
        <v>801</v>
      </c>
      <c r="C97" s="197" t="s">
        <v>128</v>
      </c>
      <c r="D97" s="197"/>
      <c r="E97" s="197"/>
      <c r="F97" s="197"/>
      <c r="G97" s="179">
        <f>G98</f>
        <v>3289.6800000000003</v>
      </c>
      <c r="H97" s="181">
        <f t="shared" si="3"/>
        <v>2318.66</v>
      </c>
      <c r="I97" s="179">
        <f>I98</f>
        <v>5608.34</v>
      </c>
    </row>
    <row r="98" spans="1:9" ht="12.75">
      <c r="A98" s="201" t="s">
        <v>129</v>
      </c>
      <c r="B98" s="255">
        <v>801</v>
      </c>
      <c r="C98" s="197" t="s">
        <v>128</v>
      </c>
      <c r="D98" s="197" t="s">
        <v>112</v>
      </c>
      <c r="E98" s="197"/>
      <c r="F98" s="197"/>
      <c r="G98" s="179">
        <f>G99</f>
        <v>3289.6800000000003</v>
      </c>
      <c r="H98" s="181">
        <f t="shared" si="3"/>
        <v>2318.66</v>
      </c>
      <c r="I98" s="179">
        <f>I100</f>
        <v>5608.34</v>
      </c>
    </row>
    <row r="99" spans="1:9" ht="25.5">
      <c r="A99" s="198" t="s">
        <v>254</v>
      </c>
      <c r="B99" s="144">
        <v>801</v>
      </c>
      <c r="C99" s="185" t="s">
        <v>128</v>
      </c>
      <c r="D99" s="185" t="s">
        <v>112</v>
      </c>
      <c r="E99" s="185" t="s">
        <v>239</v>
      </c>
      <c r="F99" s="197"/>
      <c r="G99" s="179">
        <f>G100</f>
        <v>3289.6800000000003</v>
      </c>
      <c r="H99" s="180">
        <f t="shared" si="3"/>
        <v>2318.66</v>
      </c>
      <c r="I99" s="183">
        <f>I100</f>
        <v>5608.34</v>
      </c>
    </row>
    <row r="100" spans="1:9" ht="12.75">
      <c r="A100" s="203" t="s">
        <v>246</v>
      </c>
      <c r="B100" s="144">
        <v>801</v>
      </c>
      <c r="C100" s="185" t="s">
        <v>128</v>
      </c>
      <c r="D100" s="185" t="s">
        <v>112</v>
      </c>
      <c r="E100" s="185" t="s">
        <v>174</v>
      </c>
      <c r="F100" s="185"/>
      <c r="G100" s="183">
        <f>G101</f>
        <v>3289.6800000000003</v>
      </c>
      <c r="H100" s="180">
        <f t="shared" si="3"/>
        <v>2318.66</v>
      </c>
      <c r="I100" s="183">
        <f>I102</f>
        <v>5608.34</v>
      </c>
    </row>
    <row r="101" spans="1:9" ht="25.5">
      <c r="A101" s="203" t="s">
        <v>248</v>
      </c>
      <c r="B101" s="144">
        <v>801</v>
      </c>
      <c r="C101" s="185" t="s">
        <v>128</v>
      </c>
      <c r="D101" s="185" t="s">
        <v>112</v>
      </c>
      <c r="E101" s="185" t="s">
        <v>247</v>
      </c>
      <c r="F101" s="185"/>
      <c r="G101" s="183">
        <f>G102</f>
        <v>3289.6800000000003</v>
      </c>
      <c r="H101" s="180">
        <f t="shared" si="3"/>
        <v>2318.66</v>
      </c>
      <c r="I101" s="183">
        <f>I102</f>
        <v>5608.34</v>
      </c>
    </row>
    <row r="102" spans="1:9" ht="25.5">
      <c r="A102" s="203" t="s">
        <v>232</v>
      </c>
      <c r="B102" s="144">
        <v>801</v>
      </c>
      <c r="C102" s="185" t="s">
        <v>128</v>
      </c>
      <c r="D102" s="185" t="s">
        <v>112</v>
      </c>
      <c r="E102" s="185" t="s">
        <v>212</v>
      </c>
      <c r="F102" s="185"/>
      <c r="G102" s="183">
        <f>G103+G107+G106</f>
        <v>3289.6800000000003</v>
      </c>
      <c r="H102" s="180">
        <f t="shared" si="3"/>
        <v>2318.66</v>
      </c>
      <c r="I102" s="183">
        <f>I103+I107</f>
        <v>5608.34</v>
      </c>
    </row>
    <row r="103" spans="1:9" ht="25.5">
      <c r="A103" s="184" t="s">
        <v>223</v>
      </c>
      <c r="B103" s="144">
        <v>801</v>
      </c>
      <c r="C103" s="185" t="s">
        <v>128</v>
      </c>
      <c r="D103" s="185" t="s">
        <v>112</v>
      </c>
      <c r="E103" s="185" t="s">
        <v>213</v>
      </c>
      <c r="F103" s="185"/>
      <c r="G103" s="183">
        <f>G104+G105</f>
        <v>3229.6800000000003</v>
      </c>
      <c r="H103" s="180">
        <f t="shared" si="3"/>
        <v>2205.66</v>
      </c>
      <c r="I103" s="183">
        <f>I104+I105+I106</f>
        <v>5435.34</v>
      </c>
    </row>
    <row r="104" spans="1:9" ht="12.75">
      <c r="A104" s="196" t="s">
        <v>321</v>
      </c>
      <c r="B104" s="144">
        <v>801</v>
      </c>
      <c r="C104" s="185" t="s">
        <v>128</v>
      </c>
      <c r="D104" s="185" t="s">
        <v>112</v>
      </c>
      <c r="E104" s="185" t="s">
        <v>213</v>
      </c>
      <c r="F104" s="185" t="s">
        <v>127</v>
      </c>
      <c r="G104" s="175">
        <v>2480.55</v>
      </c>
      <c r="H104" s="180">
        <f t="shared" si="3"/>
        <v>1644.33</v>
      </c>
      <c r="I104" s="183">
        <v>4124.88</v>
      </c>
    </row>
    <row r="105" spans="1:9" ht="38.25">
      <c r="A105" s="196" t="s">
        <v>151</v>
      </c>
      <c r="B105" s="144">
        <v>801</v>
      </c>
      <c r="C105" s="185" t="s">
        <v>128</v>
      </c>
      <c r="D105" s="185" t="s">
        <v>112</v>
      </c>
      <c r="E105" s="185" t="s">
        <v>213</v>
      </c>
      <c r="F105" s="185" t="s">
        <v>143</v>
      </c>
      <c r="G105" s="175">
        <v>749.13</v>
      </c>
      <c r="H105" s="180">
        <f t="shared" si="3"/>
        <v>496.59000000000003</v>
      </c>
      <c r="I105" s="183">
        <v>1245.72</v>
      </c>
    </row>
    <row r="106" spans="1:9" ht="12.75">
      <c r="A106" s="196" t="s">
        <v>319</v>
      </c>
      <c r="B106" s="144">
        <v>801</v>
      </c>
      <c r="C106" s="185" t="s">
        <v>128</v>
      </c>
      <c r="D106" s="185" t="s">
        <v>112</v>
      </c>
      <c r="E106" s="185" t="s">
        <v>213</v>
      </c>
      <c r="F106" s="185" t="s">
        <v>122</v>
      </c>
      <c r="G106" s="175">
        <v>60</v>
      </c>
      <c r="H106" s="180">
        <f t="shared" si="3"/>
        <v>4.739999999999995</v>
      </c>
      <c r="I106" s="183">
        <v>64.74</v>
      </c>
    </row>
    <row r="107" spans="1:9" ht="25.5">
      <c r="A107" s="203" t="s">
        <v>220</v>
      </c>
      <c r="B107" s="144">
        <v>801</v>
      </c>
      <c r="C107" s="185" t="s">
        <v>128</v>
      </c>
      <c r="D107" s="185" t="s">
        <v>112</v>
      </c>
      <c r="E107" s="185" t="s">
        <v>205</v>
      </c>
      <c r="F107" s="185"/>
      <c r="G107" s="183">
        <f>G108</f>
        <v>0</v>
      </c>
      <c r="H107" s="180">
        <f t="shared" si="3"/>
        <v>173</v>
      </c>
      <c r="I107" s="183">
        <f>I108</f>
        <v>173</v>
      </c>
    </row>
    <row r="108" spans="1:9" ht="12.75">
      <c r="A108" s="196" t="s">
        <v>319</v>
      </c>
      <c r="B108" s="144">
        <v>801</v>
      </c>
      <c r="C108" s="185" t="s">
        <v>128</v>
      </c>
      <c r="D108" s="185" t="s">
        <v>112</v>
      </c>
      <c r="E108" s="185" t="s">
        <v>205</v>
      </c>
      <c r="F108" s="185" t="s">
        <v>122</v>
      </c>
      <c r="G108" s="175"/>
      <c r="H108" s="180">
        <f t="shared" si="3"/>
        <v>173</v>
      </c>
      <c r="I108" s="183">
        <v>173</v>
      </c>
    </row>
    <row r="109" spans="1:9" ht="12.75">
      <c r="A109" s="201" t="s">
        <v>130</v>
      </c>
      <c r="B109" s="255">
        <v>801</v>
      </c>
      <c r="C109" s="197" t="s">
        <v>126</v>
      </c>
      <c r="D109" s="197"/>
      <c r="E109" s="197"/>
      <c r="F109" s="197"/>
      <c r="G109" s="179">
        <f>+G110</f>
        <v>2260.98</v>
      </c>
      <c r="H109" s="181">
        <f t="shared" si="3"/>
        <v>370.1500000000001</v>
      </c>
      <c r="I109" s="179">
        <f>I110</f>
        <v>2631.13</v>
      </c>
    </row>
    <row r="110" spans="1:9" ht="12.75">
      <c r="A110" s="201" t="s">
        <v>74</v>
      </c>
      <c r="B110" s="255">
        <v>801</v>
      </c>
      <c r="C110" s="197" t="s">
        <v>126</v>
      </c>
      <c r="D110" s="197" t="s">
        <v>121</v>
      </c>
      <c r="E110" s="197"/>
      <c r="F110" s="197"/>
      <c r="G110" s="179">
        <f>G112</f>
        <v>2260.98</v>
      </c>
      <c r="H110" s="181">
        <f t="shared" si="3"/>
        <v>370.1500000000001</v>
      </c>
      <c r="I110" s="179">
        <f>I113</f>
        <v>2631.13</v>
      </c>
    </row>
    <row r="111" spans="1:9" ht="25.5">
      <c r="A111" s="198" t="s">
        <v>254</v>
      </c>
      <c r="B111" s="144">
        <v>801</v>
      </c>
      <c r="C111" s="185" t="s">
        <v>126</v>
      </c>
      <c r="D111" s="185" t="s">
        <v>121</v>
      </c>
      <c r="E111" s="185" t="s">
        <v>239</v>
      </c>
      <c r="F111" s="185"/>
      <c r="G111" s="183"/>
      <c r="H111" s="180">
        <f aca="true" t="shared" si="6" ref="H111:H121">I111-G111</f>
        <v>2631.13</v>
      </c>
      <c r="I111" s="183">
        <f>I113</f>
        <v>2631.13</v>
      </c>
    </row>
    <row r="112" spans="1:9" ht="12.75">
      <c r="A112" s="203" t="s">
        <v>246</v>
      </c>
      <c r="B112" s="144">
        <v>801</v>
      </c>
      <c r="C112" s="185" t="s">
        <v>126</v>
      </c>
      <c r="D112" s="185" t="s">
        <v>121</v>
      </c>
      <c r="E112" s="185" t="s">
        <v>174</v>
      </c>
      <c r="F112" s="185"/>
      <c r="G112" s="183">
        <f>G113</f>
        <v>2260.98</v>
      </c>
      <c r="H112" s="180">
        <f t="shared" si="6"/>
        <v>370.1500000000001</v>
      </c>
      <c r="I112" s="183">
        <f>I113</f>
        <v>2631.13</v>
      </c>
    </row>
    <row r="113" spans="1:9" ht="25.5">
      <c r="A113" s="203" t="s">
        <v>154</v>
      </c>
      <c r="B113" s="144">
        <v>801</v>
      </c>
      <c r="C113" s="185" t="s">
        <v>126</v>
      </c>
      <c r="D113" s="185" t="s">
        <v>121</v>
      </c>
      <c r="E113" s="185" t="s">
        <v>173</v>
      </c>
      <c r="F113" s="185"/>
      <c r="G113" s="183">
        <f>G115</f>
        <v>2260.98</v>
      </c>
      <c r="H113" s="180">
        <f t="shared" si="6"/>
        <v>370.1500000000001</v>
      </c>
      <c r="I113" s="183">
        <f>I114</f>
        <v>2631.13</v>
      </c>
    </row>
    <row r="114" spans="1:9" ht="12.75">
      <c r="A114" s="184" t="s">
        <v>153</v>
      </c>
      <c r="B114" s="144">
        <v>801</v>
      </c>
      <c r="C114" s="185" t="s">
        <v>126</v>
      </c>
      <c r="D114" s="185" t="s">
        <v>121</v>
      </c>
      <c r="E114" s="185" t="s">
        <v>249</v>
      </c>
      <c r="F114" s="185"/>
      <c r="G114" s="183"/>
      <c r="H114" s="180">
        <f t="shared" si="6"/>
        <v>2631.13</v>
      </c>
      <c r="I114" s="183">
        <f>I116</f>
        <v>2631.13</v>
      </c>
    </row>
    <row r="115" spans="1:9" ht="25.5">
      <c r="A115" s="203" t="s">
        <v>154</v>
      </c>
      <c r="B115" s="144">
        <v>801</v>
      </c>
      <c r="C115" s="185" t="s">
        <v>126</v>
      </c>
      <c r="D115" s="185" t="s">
        <v>121</v>
      </c>
      <c r="E115" s="185" t="s">
        <v>231</v>
      </c>
      <c r="F115" s="185"/>
      <c r="G115" s="183">
        <f>G117+G118</f>
        <v>2260.98</v>
      </c>
      <c r="H115" s="180">
        <f t="shared" si="6"/>
        <v>370.1500000000001</v>
      </c>
      <c r="I115" s="183">
        <f>I116</f>
        <v>2631.13</v>
      </c>
    </row>
    <row r="116" spans="1:9" ht="25.5">
      <c r="A116" s="184" t="s">
        <v>223</v>
      </c>
      <c r="B116" s="144">
        <v>801</v>
      </c>
      <c r="C116" s="185" t="s">
        <v>126</v>
      </c>
      <c r="D116" s="185" t="s">
        <v>121</v>
      </c>
      <c r="E116" s="185" t="s">
        <v>214</v>
      </c>
      <c r="F116" s="185"/>
      <c r="G116" s="183">
        <f>G117+G118</f>
        <v>2260.98</v>
      </c>
      <c r="H116" s="180">
        <f t="shared" si="6"/>
        <v>370.1500000000001</v>
      </c>
      <c r="I116" s="183">
        <f>I117+I118</f>
        <v>2631.13</v>
      </c>
    </row>
    <row r="117" spans="1:9" ht="12.75">
      <c r="A117" s="196" t="s">
        <v>321</v>
      </c>
      <c r="B117" s="144">
        <v>801</v>
      </c>
      <c r="C117" s="185" t="s">
        <v>126</v>
      </c>
      <c r="D117" s="185" t="s">
        <v>121</v>
      </c>
      <c r="E117" s="185" t="s">
        <v>214</v>
      </c>
      <c r="F117" s="200" t="s">
        <v>127</v>
      </c>
      <c r="G117" s="175">
        <v>1739.24</v>
      </c>
      <c r="H117" s="180">
        <f t="shared" si="6"/>
        <v>281.5999999999999</v>
      </c>
      <c r="I117" s="183">
        <v>2020.84</v>
      </c>
    </row>
    <row r="118" spans="1:9" ht="38.25">
      <c r="A118" s="196" t="s">
        <v>151</v>
      </c>
      <c r="B118" s="144">
        <v>801</v>
      </c>
      <c r="C118" s="185" t="s">
        <v>126</v>
      </c>
      <c r="D118" s="185" t="s">
        <v>121</v>
      </c>
      <c r="E118" s="185" t="s">
        <v>214</v>
      </c>
      <c r="F118" s="200" t="s">
        <v>143</v>
      </c>
      <c r="G118" s="175">
        <v>521.74</v>
      </c>
      <c r="H118" s="180">
        <f t="shared" si="6"/>
        <v>88.54999999999995</v>
      </c>
      <c r="I118" s="183">
        <v>610.29</v>
      </c>
    </row>
    <row r="119" spans="1:9" ht="12.75">
      <c r="A119" s="204" t="s">
        <v>131</v>
      </c>
      <c r="B119" s="262"/>
      <c r="C119" s="197" t="s">
        <v>132</v>
      </c>
      <c r="D119" s="197" t="s">
        <v>132</v>
      </c>
      <c r="E119" s="197" t="s">
        <v>176</v>
      </c>
      <c r="F119" s="197" t="s">
        <v>114</v>
      </c>
      <c r="G119" s="205">
        <v>235.5</v>
      </c>
      <c r="H119" s="181">
        <f t="shared" si="6"/>
        <v>-235.5</v>
      </c>
      <c r="I119" s="183">
        <v>0</v>
      </c>
    </row>
    <row r="120" spans="1:9" ht="12.75">
      <c r="A120" s="204" t="s">
        <v>131</v>
      </c>
      <c r="B120" s="262"/>
      <c r="C120" s="197"/>
      <c r="D120" s="197"/>
      <c r="E120" s="197"/>
      <c r="F120" s="197"/>
      <c r="G120" s="205">
        <v>0</v>
      </c>
      <c r="H120" s="180">
        <f t="shared" si="6"/>
        <v>0</v>
      </c>
      <c r="I120" s="179">
        <v>0</v>
      </c>
    </row>
    <row r="121" spans="1:9" ht="12.75">
      <c r="A121" s="370" t="s">
        <v>28</v>
      </c>
      <c r="B121" s="370"/>
      <c r="C121" s="370"/>
      <c r="D121" s="370"/>
      <c r="E121" s="370"/>
      <c r="F121" s="370"/>
      <c r="G121" s="179">
        <f>G8+G60+G66+G90+G97+G109+G81+G119</f>
        <v>9663.76</v>
      </c>
      <c r="H121" s="181">
        <f t="shared" si="6"/>
        <v>4337.76</v>
      </c>
      <c r="I121" s="179">
        <f>I8+I60+I66+I90+I97+I109+I81</f>
        <v>14001.52</v>
      </c>
    </row>
    <row r="122" spans="1:9" ht="12.75">
      <c r="A122" s="171"/>
      <c r="B122" s="171"/>
      <c r="C122" s="171"/>
      <c r="D122" s="172"/>
      <c r="E122" s="172"/>
      <c r="F122" s="172"/>
      <c r="G122" s="172"/>
      <c r="H122" s="206"/>
      <c r="I122" s="205"/>
    </row>
    <row r="124" ht="12.75">
      <c r="G124" s="309"/>
    </row>
    <row r="125" ht="12.75">
      <c r="G125" s="167"/>
    </row>
    <row r="128" ht="12.75">
      <c r="G128" s="310"/>
    </row>
  </sheetData>
  <sheetProtection/>
  <autoFilter ref="A6:IS121"/>
  <mergeCells count="4">
    <mergeCell ref="K1:L1"/>
    <mergeCell ref="A3:H3"/>
    <mergeCell ref="A121:F121"/>
    <mergeCell ref="B1:J1"/>
  </mergeCells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9" max="10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14"/>
  <sheetViews>
    <sheetView view="pageBreakPreview" zoomScale="87" zoomScaleNormal="87" zoomScaleSheetLayoutView="87" zoomScalePageLayoutView="0" workbookViewId="0" topLeftCell="A1">
      <selection activeCell="A3" sqref="A3:J3"/>
    </sheetView>
  </sheetViews>
  <sheetFormatPr defaultColWidth="36.00390625" defaultRowHeight="12.75"/>
  <cols>
    <col min="1" max="1" width="57.75390625" style="218" customWidth="1"/>
    <col min="2" max="2" width="8.375" style="218" customWidth="1"/>
    <col min="3" max="3" width="7.375" style="230" customWidth="1"/>
    <col min="4" max="4" width="6.75390625" style="230" customWidth="1"/>
    <col min="5" max="5" width="16.375" style="230" customWidth="1"/>
    <col min="6" max="6" width="9.75390625" style="230" customWidth="1"/>
    <col min="7" max="7" width="11.625" style="75" hidden="1" customWidth="1"/>
    <col min="8" max="8" width="10.125" style="206" customWidth="1"/>
    <col min="9" max="9" width="11.875" style="206" customWidth="1"/>
    <col min="10" max="10" width="13.00390625" style="207" customWidth="1"/>
    <col min="11" max="11" width="9.125" style="22" hidden="1" customWidth="1"/>
    <col min="12" max="254" width="9.125" style="22" customWidth="1"/>
    <col min="255" max="255" width="3.625" style="22" customWidth="1"/>
    <col min="256" max="16384" width="36.00390625" style="22" customWidth="1"/>
  </cols>
  <sheetData>
    <row r="1" spans="1:13" ht="87.75" customHeight="1">
      <c r="A1" s="217"/>
      <c r="B1" s="4"/>
      <c r="C1" s="4"/>
      <c r="D1" s="344" t="s">
        <v>340</v>
      </c>
      <c r="E1" s="344"/>
      <c r="F1" s="344"/>
      <c r="G1" s="344"/>
      <c r="H1" s="368"/>
      <c r="I1" s="368"/>
      <c r="J1" s="368"/>
      <c r="K1" s="344"/>
      <c r="L1" s="368"/>
      <c r="M1" s="368"/>
    </row>
    <row r="2" spans="7:10" ht="3.75" customHeight="1">
      <c r="G2" s="62"/>
      <c r="H2" s="62"/>
      <c r="I2" s="62"/>
      <c r="J2" s="62"/>
    </row>
    <row r="3" spans="1:10" s="24" customFormat="1" ht="46.5" customHeight="1">
      <c r="A3" s="369" t="s">
        <v>313</v>
      </c>
      <c r="B3" s="369"/>
      <c r="C3" s="369"/>
      <c r="D3" s="369"/>
      <c r="E3" s="369"/>
      <c r="F3" s="369"/>
      <c r="G3" s="369"/>
      <c r="H3" s="371"/>
      <c r="I3" s="371"/>
      <c r="J3" s="371"/>
    </row>
    <row r="4" spans="1:10" s="23" customFormat="1" ht="15.75">
      <c r="A4" s="219"/>
      <c r="B4" s="231"/>
      <c r="C4" s="231"/>
      <c r="D4" s="231"/>
      <c r="E4" s="232"/>
      <c r="F4" s="238"/>
      <c r="G4" s="65"/>
      <c r="H4" s="65"/>
      <c r="I4" s="65"/>
      <c r="J4" s="89" t="s">
        <v>155</v>
      </c>
    </row>
    <row r="5" spans="1:10" s="44" customFormat="1" ht="81.75" customHeight="1">
      <c r="A5" s="67" t="s">
        <v>45</v>
      </c>
      <c r="B5" s="67"/>
      <c r="C5" s="57" t="s">
        <v>106</v>
      </c>
      <c r="D5" s="57" t="s">
        <v>107</v>
      </c>
      <c r="E5" s="57" t="s">
        <v>108</v>
      </c>
      <c r="F5" s="57" t="s">
        <v>109</v>
      </c>
      <c r="G5" s="68" t="s">
        <v>312</v>
      </c>
      <c r="H5" s="175" t="s">
        <v>170</v>
      </c>
      <c r="I5" s="175" t="s">
        <v>271</v>
      </c>
      <c r="J5" s="175" t="s">
        <v>288</v>
      </c>
    </row>
    <row r="6" spans="1:10" s="43" customFormat="1" ht="12.75">
      <c r="A6" s="67">
        <v>1</v>
      </c>
      <c r="B6" s="67">
        <v>2</v>
      </c>
      <c r="C6" s="57" t="s">
        <v>46</v>
      </c>
      <c r="D6" s="57" t="s">
        <v>47</v>
      </c>
      <c r="E6" s="57" t="s">
        <v>48</v>
      </c>
      <c r="F6" s="57" t="s">
        <v>49</v>
      </c>
      <c r="G6" s="68"/>
      <c r="H6" s="175"/>
      <c r="I6" s="176">
        <v>7</v>
      </c>
      <c r="J6" s="176">
        <v>7</v>
      </c>
    </row>
    <row r="7" spans="1:10" s="43" customFormat="1" ht="12.75">
      <c r="A7" s="246" t="s">
        <v>252</v>
      </c>
      <c r="B7" s="168">
        <v>801</v>
      </c>
      <c r="C7" s="57"/>
      <c r="D7" s="57"/>
      <c r="E7" s="57"/>
      <c r="F7" s="57"/>
      <c r="G7" s="68"/>
      <c r="H7" s="253">
        <f>H109</f>
        <v>-802.9100000000005</v>
      </c>
      <c r="I7" s="253">
        <f>I109</f>
        <v>9400.349999999999</v>
      </c>
      <c r="J7" s="253">
        <f>J109</f>
        <v>9414.15</v>
      </c>
    </row>
    <row r="8" spans="1:10" s="23" customFormat="1" ht="12.75">
      <c r="A8" s="247" t="s">
        <v>110</v>
      </c>
      <c r="B8" s="125" t="s">
        <v>111</v>
      </c>
      <c r="C8" s="125" t="s">
        <v>112</v>
      </c>
      <c r="D8" s="125"/>
      <c r="E8" s="125"/>
      <c r="F8" s="125"/>
      <c r="G8" s="162">
        <f>G9+G17+G25+G37+G44</f>
        <v>3620</v>
      </c>
      <c r="H8" s="141">
        <f>I8-G8</f>
        <v>262.0499999999997</v>
      </c>
      <c r="I8" s="162">
        <f>I9+I17+I25+I37+I44</f>
        <v>3882.0499999999997</v>
      </c>
      <c r="J8" s="162">
        <f>J9+J17+J25+J37+J44</f>
        <v>3882.0499999999997</v>
      </c>
    </row>
    <row r="9" spans="1:10" s="25" customFormat="1" ht="34.5" customHeight="1">
      <c r="A9" s="247" t="s">
        <v>42</v>
      </c>
      <c r="B9" s="168">
        <v>801</v>
      </c>
      <c r="C9" s="125" t="s">
        <v>112</v>
      </c>
      <c r="D9" s="125" t="s">
        <v>113</v>
      </c>
      <c r="E9" s="125"/>
      <c r="F9" s="125"/>
      <c r="G9" s="169">
        <f>G10</f>
        <v>780</v>
      </c>
      <c r="H9" s="278">
        <f>I9-G9</f>
        <v>-1.830000000000041</v>
      </c>
      <c r="I9" s="162">
        <f>I10</f>
        <v>778.17</v>
      </c>
      <c r="J9" s="162">
        <f>J10</f>
        <v>778.17</v>
      </c>
    </row>
    <row r="10" spans="1:10" s="23" customFormat="1" ht="28.5" customHeight="1">
      <c r="A10" s="234" t="s">
        <v>216</v>
      </c>
      <c r="B10" s="67">
        <v>801</v>
      </c>
      <c r="C10" s="58" t="s">
        <v>112</v>
      </c>
      <c r="D10" s="58" t="s">
        <v>113</v>
      </c>
      <c r="E10" s="72" t="s">
        <v>217</v>
      </c>
      <c r="F10" s="58"/>
      <c r="G10" s="169">
        <f>G11</f>
        <v>780</v>
      </c>
      <c r="H10" s="278">
        <f aca="true" t="shared" si="0" ref="H10:H89">I10-G10</f>
        <v>-1.830000000000041</v>
      </c>
      <c r="I10" s="169">
        <f>I13</f>
        <v>778.17</v>
      </c>
      <c r="J10" s="169">
        <f>J13</f>
        <v>778.17</v>
      </c>
    </row>
    <row r="11" spans="1:10" s="23" customFormat="1" ht="17.25" customHeight="1">
      <c r="A11" s="234" t="s">
        <v>218</v>
      </c>
      <c r="B11" s="67">
        <v>801</v>
      </c>
      <c r="C11" s="58" t="s">
        <v>112</v>
      </c>
      <c r="D11" s="58" t="s">
        <v>113</v>
      </c>
      <c r="E11" s="72" t="s">
        <v>215</v>
      </c>
      <c r="F11" s="58"/>
      <c r="G11" s="169">
        <f>G12</f>
        <v>780</v>
      </c>
      <c r="H11" s="278">
        <f t="shared" si="0"/>
        <v>-1.830000000000041</v>
      </c>
      <c r="I11" s="169">
        <f>I12</f>
        <v>778.17</v>
      </c>
      <c r="J11" s="169">
        <f>J12</f>
        <v>778.17</v>
      </c>
    </row>
    <row r="12" spans="1:10" s="23" customFormat="1" ht="38.25" customHeight="1">
      <c r="A12" s="234" t="s">
        <v>226</v>
      </c>
      <c r="B12" s="67">
        <v>801</v>
      </c>
      <c r="C12" s="58" t="s">
        <v>112</v>
      </c>
      <c r="D12" s="58" t="s">
        <v>113</v>
      </c>
      <c r="E12" s="72" t="s">
        <v>207</v>
      </c>
      <c r="F12" s="58"/>
      <c r="G12" s="169">
        <f>G13</f>
        <v>780</v>
      </c>
      <c r="H12" s="278">
        <f t="shared" si="0"/>
        <v>-1.830000000000041</v>
      </c>
      <c r="I12" s="169">
        <f>I13</f>
        <v>778.17</v>
      </c>
      <c r="J12" s="169">
        <f>J13</f>
        <v>778.17</v>
      </c>
    </row>
    <row r="13" spans="1:13" s="23" customFormat="1" ht="25.5">
      <c r="A13" s="234" t="s">
        <v>223</v>
      </c>
      <c r="B13" s="67">
        <v>801</v>
      </c>
      <c r="C13" s="58" t="s">
        <v>112</v>
      </c>
      <c r="D13" s="58" t="s">
        <v>113</v>
      </c>
      <c r="E13" s="72" t="s">
        <v>206</v>
      </c>
      <c r="F13" s="58"/>
      <c r="G13" s="68">
        <f>G14+G15</f>
        <v>780</v>
      </c>
      <c r="H13" s="278">
        <f t="shared" si="0"/>
        <v>-1.830000000000041</v>
      </c>
      <c r="I13" s="169">
        <f>I14+I15</f>
        <v>778.17</v>
      </c>
      <c r="J13" s="169">
        <f>J14+J15</f>
        <v>778.17</v>
      </c>
      <c r="M13" s="22"/>
    </row>
    <row r="14" spans="1:13" s="23" customFormat="1" ht="12.75">
      <c r="A14" s="234" t="s">
        <v>144</v>
      </c>
      <c r="B14" s="67">
        <v>801</v>
      </c>
      <c r="C14" s="58" t="s">
        <v>112</v>
      </c>
      <c r="D14" s="58" t="s">
        <v>113</v>
      </c>
      <c r="E14" s="72" t="s">
        <v>206</v>
      </c>
      <c r="F14" s="58" t="s">
        <v>115</v>
      </c>
      <c r="G14" s="66">
        <v>599.1</v>
      </c>
      <c r="H14" s="150">
        <f t="shared" si="0"/>
        <v>-1.4300000000000637</v>
      </c>
      <c r="I14" s="183">
        <f>597.67</f>
        <v>597.67</v>
      </c>
      <c r="J14" s="183">
        <f>597.67</f>
        <v>597.67</v>
      </c>
      <c r="M14" s="22"/>
    </row>
    <row r="15" spans="1:11" s="45" customFormat="1" ht="38.25">
      <c r="A15" s="250" t="s">
        <v>145</v>
      </c>
      <c r="B15" s="67">
        <v>801</v>
      </c>
      <c r="C15" s="58" t="s">
        <v>112</v>
      </c>
      <c r="D15" s="58" t="s">
        <v>113</v>
      </c>
      <c r="E15" s="72" t="s">
        <v>206</v>
      </c>
      <c r="F15" s="58" t="s">
        <v>142</v>
      </c>
      <c r="G15" s="66">
        <v>180.9</v>
      </c>
      <c r="H15" s="277">
        <f>I15-G15</f>
        <v>-0.4000000000000057</v>
      </c>
      <c r="I15" s="183">
        <f>180.5</f>
        <v>180.5</v>
      </c>
      <c r="J15" s="183">
        <f>180.5</f>
        <v>180.5</v>
      </c>
      <c r="K15" s="23"/>
    </row>
    <row r="16" spans="1:11" s="45" customFormat="1" ht="42.75" customHeight="1">
      <c r="A16" s="234" t="s">
        <v>146</v>
      </c>
      <c r="B16" s="67">
        <v>801</v>
      </c>
      <c r="C16" s="58" t="s">
        <v>112</v>
      </c>
      <c r="D16" s="58" t="s">
        <v>113</v>
      </c>
      <c r="E16" s="72" t="s">
        <v>206</v>
      </c>
      <c r="F16" s="58" t="s">
        <v>119</v>
      </c>
      <c r="G16" s="127">
        <v>0</v>
      </c>
      <c r="H16" s="135">
        <f t="shared" si="0"/>
        <v>0</v>
      </c>
      <c r="I16" s="169">
        <v>0</v>
      </c>
      <c r="J16" s="169">
        <v>0</v>
      </c>
      <c r="K16" s="23"/>
    </row>
    <row r="17" spans="1:11" s="45" customFormat="1" ht="37.5" customHeight="1">
      <c r="A17" s="248" t="s">
        <v>41</v>
      </c>
      <c r="B17" s="67">
        <v>801</v>
      </c>
      <c r="C17" s="159" t="s">
        <v>112</v>
      </c>
      <c r="D17" s="159" t="s">
        <v>117</v>
      </c>
      <c r="E17" s="70"/>
      <c r="F17" s="191"/>
      <c r="G17" s="183">
        <f>G18</f>
        <v>780</v>
      </c>
      <c r="H17" s="180">
        <f t="shared" si="0"/>
        <v>-1.830000000000041</v>
      </c>
      <c r="I17" s="179">
        <f aca="true" t="shared" si="1" ref="I17:J21">I18</f>
        <v>778.17</v>
      </c>
      <c r="J17" s="179">
        <f t="shared" si="1"/>
        <v>778.17</v>
      </c>
      <c r="K17" s="23"/>
    </row>
    <row r="18" spans="1:11" s="45" customFormat="1" ht="33" customHeight="1">
      <c r="A18" s="234" t="s">
        <v>118</v>
      </c>
      <c r="B18" s="67">
        <v>801</v>
      </c>
      <c r="C18" s="71" t="s">
        <v>112</v>
      </c>
      <c r="D18" s="71" t="s">
        <v>117</v>
      </c>
      <c r="E18" s="72" t="s">
        <v>217</v>
      </c>
      <c r="F18" s="194"/>
      <c r="G18" s="183">
        <f>G19</f>
        <v>780</v>
      </c>
      <c r="H18" s="277">
        <f t="shared" si="0"/>
        <v>-1.830000000000041</v>
      </c>
      <c r="I18" s="183">
        <f t="shared" si="1"/>
        <v>778.17</v>
      </c>
      <c r="J18" s="183">
        <f t="shared" si="1"/>
        <v>778.17</v>
      </c>
      <c r="K18" s="23"/>
    </row>
    <row r="19" spans="1:11" s="45" customFormat="1" ht="21.75" customHeight="1">
      <c r="A19" s="234" t="s">
        <v>216</v>
      </c>
      <c r="B19" s="67">
        <v>801</v>
      </c>
      <c r="C19" s="58" t="s">
        <v>112</v>
      </c>
      <c r="D19" s="58" t="s">
        <v>117</v>
      </c>
      <c r="E19" s="72" t="s">
        <v>225</v>
      </c>
      <c r="F19" s="59"/>
      <c r="G19" s="175">
        <f>G20</f>
        <v>780</v>
      </c>
      <c r="H19" s="277">
        <f t="shared" si="0"/>
        <v>-1.830000000000041</v>
      </c>
      <c r="I19" s="183">
        <f t="shared" si="1"/>
        <v>778.17</v>
      </c>
      <c r="J19" s="183">
        <f t="shared" si="1"/>
        <v>778.17</v>
      </c>
      <c r="K19" s="23"/>
    </row>
    <row r="20" spans="1:10" s="45" customFormat="1" ht="27.75" customHeight="1">
      <c r="A20" s="234" t="s">
        <v>118</v>
      </c>
      <c r="B20" s="67">
        <v>801</v>
      </c>
      <c r="C20" s="58" t="s">
        <v>112</v>
      </c>
      <c r="D20" s="58" t="s">
        <v>117</v>
      </c>
      <c r="E20" s="72" t="s">
        <v>209</v>
      </c>
      <c r="F20" s="59"/>
      <c r="G20" s="175">
        <f>G21</f>
        <v>780</v>
      </c>
      <c r="H20" s="277">
        <f t="shared" si="0"/>
        <v>-1.830000000000041</v>
      </c>
      <c r="I20" s="183">
        <f t="shared" si="1"/>
        <v>778.17</v>
      </c>
      <c r="J20" s="183">
        <f t="shared" si="1"/>
        <v>778.17</v>
      </c>
    </row>
    <row r="21" spans="1:10" ht="35.25" customHeight="1">
      <c r="A21" s="235" t="s">
        <v>233</v>
      </c>
      <c r="B21" s="67">
        <v>801</v>
      </c>
      <c r="C21" s="58" t="s">
        <v>112</v>
      </c>
      <c r="D21" s="58" t="s">
        <v>117</v>
      </c>
      <c r="E21" s="72" t="s">
        <v>208</v>
      </c>
      <c r="F21" s="59"/>
      <c r="G21" s="175">
        <f>G22</f>
        <v>780</v>
      </c>
      <c r="H21" s="180">
        <f t="shared" si="0"/>
        <v>-1.830000000000041</v>
      </c>
      <c r="I21" s="183">
        <f t="shared" si="1"/>
        <v>778.17</v>
      </c>
      <c r="J21" s="183">
        <f t="shared" si="1"/>
        <v>778.17</v>
      </c>
    </row>
    <row r="22" spans="1:10" ht="38.25" customHeight="1">
      <c r="A22" s="234" t="s">
        <v>223</v>
      </c>
      <c r="B22" s="67">
        <v>801</v>
      </c>
      <c r="C22" s="71" t="s">
        <v>112</v>
      </c>
      <c r="D22" s="71" t="s">
        <v>117</v>
      </c>
      <c r="E22" s="72" t="s">
        <v>208</v>
      </c>
      <c r="F22" s="59"/>
      <c r="G22" s="183">
        <f>G23+G24</f>
        <v>780</v>
      </c>
      <c r="H22" s="277">
        <f t="shared" si="0"/>
        <v>-1.830000000000041</v>
      </c>
      <c r="I22" s="183">
        <f>I23+I24</f>
        <v>778.17</v>
      </c>
      <c r="J22" s="183">
        <f>I22</f>
        <v>778.17</v>
      </c>
    </row>
    <row r="23" spans="1:10" ht="25.5" customHeight="1">
      <c r="A23" s="234" t="s">
        <v>144</v>
      </c>
      <c r="B23" s="67">
        <v>801</v>
      </c>
      <c r="C23" s="71" t="s">
        <v>112</v>
      </c>
      <c r="D23" s="71" t="s">
        <v>117</v>
      </c>
      <c r="E23" s="72" t="s">
        <v>208</v>
      </c>
      <c r="F23" s="59" t="s">
        <v>115</v>
      </c>
      <c r="G23" s="66">
        <v>599.1</v>
      </c>
      <c r="H23" s="277">
        <f t="shared" si="0"/>
        <v>-1.4300000000000637</v>
      </c>
      <c r="I23" s="183">
        <f>597.67</f>
        <v>597.67</v>
      </c>
      <c r="J23" s="183">
        <f>597.67</f>
        <v>597.67</v>
      </c>
    </row>
    <row r="24" spans="1:10" ht="38.25">
      <c r="A24" s="250" t="s">
        <v>145</v>
      </c>
      <c r="B24" s="67">
        <v>801</v>
      </c>
      <c r="C24" s="71" t="s">
        <v>112</v>
      </c>
      <c r="D24" s="71" t="s">
        <v>117</v>
      </c>
      <c r="E24" s="72" t="s">
        <v>208</v>
      </c>
      <c r="F24" s="59" t="s">
        <v>142</v>
      </c>
      <c r="G24" s="66">
        <v>180.9</v>
      </c>
      <c r="H24" s="277">
        <f t="shared" si="0"/>
        <v>-0.4000000000000057</v>
      </c>
      <c r="I24" s="183">
        <f>180.5</f>
        <v>180.5</v>
      </c>
      <c r="J24" s="183">
        <f>180.5</f>
        <v>180.5</v>
      </c>
    </row>
    <row r="25" spans="1:10" ht="38.25">
      <c r="A25" s="248" t="s">
        <v>40</v>
      </c>
      <c r="B25" s="168">
        <v>801</v>
      </c>
      <c r="C25" s="153" t="s">
        <v>112</v>
      </c>
      <c r="D25" s="153" t="s">
        <v>120</v>
      </c>
      <c r="E25" s="153"/>
      <c r="F25" s="153"/>
      <c r="G25" s="205">
        <f>G26</f>
        <v>1023.16</v>
      </c>
      <c r="H25" s="192">
        <f t="shared" si="0"/>
        <v>185.64999999999998</v>
      </c>
      <c r="I25" s="179">
        <f aca="true" t="shared" si="2" ref="I25:J28">I26</f>
        <v>1208.81</v>
      </c>
      <c r="J25" s="179">
        <f t="shared" si="2"/>
        <v>1208.81</v>
      </c>
    </row>
    <row r="26" spans="1:10" ht="25.5">
      <c r="A26" s="249" t="s">
        <v>254</v>
      </c>
      <c r="B26" s="67">
        <v>801</v>
      </c>
      <c r="C26" s="58" t="s">
        <v>112</v>
      </c>
      <c r="D26" s="58" t="s">
        <v>120</v>
      </c>
      <c r="E26" s="58" t="s">
        <v>239</v>
      </c>
      <c r="F26" s="153"/>
      <c r="G26" s="175">
        <f>G27</f>
        <v>1023.16</v>
      </c>
      <c r="H26" s="277">
        <f t="shared" si="0"/>
        <v>185.64999999999998</v>
      </c>
      <c r="I26" s="183">
        <f t="shared" si="2"/>
        <v>1208.81</v>
      </c>
      <c r="J26" s="183">
        <f t="shared" si="2"/>
        <v>1208.81</v>
      </c>
    </row>
    <row r="27" spans="1:10" ht="25.5" customHeight="1">
      <c r="A27" s="237" t="s">
        <v>259</v>
      </c>
      <c r="B27" s="67">
        <v>801</v>
      </c>
      <c r="C27" s="58" t="s">
        <v>112</v>
      </c>
      <c r="D27" s="58" t="s">
        <v>120</v>
      </c>
      <c r="E27" s="58" t="s">
        <v>238</v>
      </c>
      <c r="F27" s="153"/>
      <c r="G27" s="183">
        <f>G28</f>
        <v>1023.16</v>
      </c>
      <c r="H27" s="277">
        <f t="shared" si="0"/>
        <v>185.64999999999998</v>
      </c>
      <c r="I27" s="183">
        <f t="shared" si="2"/>
        <v>1208.81</v>
      </c>
      <c r="J27" s="183">
        <f t="shared" si="2"/>
        <v>1208.81</v>
      </c>
    </row>
    <row r="28" spans="1:10" ht="40.5" customHeight="1">
      <c r="A28" s="234" t="s">
        <v>260</v>
      </c>
      <c r="B28" s="67">
        <v>801</v>
      </c>
      <c r="C28" s="58" t="s">
        <v>112</v>
      </c>
      <c r="D28" s="58" t="s">
        <v>120</v>
      </c>
      <c r="E28" s="58" t="s">
        <v>210</v>
      </c>
      <c r="F28" s="58"/>
      <c r="G28" s="175">
        <f>G29</f>
        <v>1023.16</v>
      </c>
      <c r="H28" s="277">
        <f t="shared" si="0"/>
        <v>185.64999999999998</v>
      </c>
      <c r="I28" s="183">
        <f t="shared" si="2"/>
        <v>1208.81</v>
      </c>
      <c r="J28" s="183">
        <f t="shared" si="2"/>
        <v>1208.81</v>
      </c>
    </row>
    <row r="29" spans="1:11" ht="25.5" customHeight="1">
      <c r="A29" s="234" t="s">
        <v>223</v>
      </c>
      <c r="B29" s="67">
        <v>801</v>
      </c>
      <c r="C29" s="58" t="s">
        <v>112</v>
      </c>
      <c r="D29" s="58" t="s">
        <v>120</v>
      </c>
      <c r="E29" s="58" t="s">
        <v>203</v>
      </c>
      <c r="F29" s="58"/>
      <c r="G29" s="68">
        <f>G30+G31+G32+G33+G35</f>
        <v>1023.16</v>
      </c>
      <c r="H29" s="169">
        <f t="shared" si="0"/>
        <v>185.64999999999998</v>
      </c>
      <c r="I29" s="169">
        <f>I30+I31+I32+I33+I34+I35+I36</f>
        <v>1208.81</v>
      </c>
      <c r="J29" s="169">
        <f>J30+J31+J32+J33+J34+J35+J36</f>
        <v>1208.81</v>
      </c>
      <c r="K29" s="127" t="e">
        <f>K30+K31+K32+K33+K34+K35+K36</f>
        <v>#VALUE!</v>
      </c>
    </row>
    <row r="30" spans="1:10" ht="21" customHeight="1">
      <c r="A30" s="250" t="s">
        <v>144</v>
      </c>
      <c r="B30" s="67">
        <v>801</v>
      </c>
      <c r="C30" s="58" t="s">
        <v>112</v>
      </c>
      <c r="D30" s="58" t="s">
        <v>120</v>
      </c>
      <c r="E30" s="58" t="s">
        <v>203</v>
      </c>
      <c r="F30" s="74" t="s">
        <v>115</v>
      </c>
      <c r="G30" s="68">
        <v>751.66</v>
      </c>
      <c r="H30" s="135">
        <f t="shared" si="0"/>
        <v>96.34000000000003</v>
      </c>
      <c r="I30" s="183">
        <f>848</f>
        <v>848</v>
      </c>
      <c r="J30" s="183">
        <f>848</f>
        <v>848</v>
      </c>
    </row>
    <row r="31" spans="1:10" ht="38.25" customHeight="1">
      <c r="A31" s="250" t="s">
        <v>145</v>
      </c>
      <c r="B31" s="67">
        <v>801</v>
      </c>
      <c r="C31" s="58" t="s">
        <v>112</v>
      </c>
      <c r="D31" s="58" t="s">
        <v>120</v>
      </c>
      <c r="E31" s="58" t="s">
        <v>203</v>
      </c>
      <c r="F31" s="74" t="s">
        <v>142</v>
      </c>
      <c r="G31" s="68">
        <v>227</v>
      </c>
      <c r="H31" s="180">
        <f t="shared" si="0"/>
        <v>29.100000000000023</v>
      </c>
      <c r="I31" s="183">
        <v>256.1</v>
      </c>
      <c r="J31" s="183">
        <v>256.1</v>
      </c>
    </row>
    <row r="32" spans="1:10" ht="35.25" customHeight="1">
      <c r="A32" s="250" t="s">
        <v>146</v>
      </c>
      <c r="B32" s="144">
        <v>801</v>
      </c>
      <c r="C32" s="185" t="s">
        <v>112</v>
      </c>
      <c r="D32" s="185" t="s">
        <v>120</v>
      </c>
      <c r="E32" s="185" t="s">
        <v>203</v>
      </c>
      <c r="F32" s="157" t="s">
        <v>119</v>
      </c>
      <c r="G32" s="175">
        <v>0</v>
      </c>
      <c r="H32" s="135">
        <f t="shared" si="0"/>
        <v>0</v>
      </c>
      <c r="I32" s="183">
        <v>0</v>
      </c>
      <c r="J32" s="183">
        <v>0</v>
      </c>
    </row>
    <row r="33" spans="1:11" ht="12.75">
      <c r="A33" s="331" t="s">
        <v>322</v>
      </c>
      <c r="B33" s="144">
        <v>801</v>
      </c>
      <c r="C33" s="185" t="s">
        <v>112</v>
      </c>
      <c r="D33" s="185" t="s">
        <v>120</v>
      </c>
      <c r="E33" s="185" t="s">
        <v>203</v>
      </c>
      <c r="F33" s="157" t="s">
        <v>276</v>
      </c>
      <c r="G33" s="183">
        <v>44.5</v>
      </c>
      <c r="H33" s="277">
        <f t="shared" si="0"/>
        <v>60.209999999999994</v>
      </c>
      <c r="I33" s="183">
        <v>104.71</v>
      </c>
      <c r="J33" s="183">
        <v>104.71</v>
      </c>
      <c r="K33" s="22" t="s">
        <v>149</v>
      </c>
    </row>
    <row r="34" spans="1:10" ht="25.5">
      <c r="A34" s="332" t="s">
        <v>323</v>
      </c>
      <c r="B34" s="144">
        <v>801</v>
      </c>
      <c r="C34" s="185" t="s">
        <v>112</v>
      </c>
      <c r="D34" s="185" t="s">
        <v>120</v>
      </c>
      <c r="E34" s="185" t="s">
        <v>203</v>
      </c>
      <c r="F34" s="200" t="s">
        <v>147</v>
      </c>
      <c r="G34" s="183">
        <v>0</v>
      </c>
      <c r="H34" s="277">
        <f t="shared" si="0"/>
        <v>0</v>
      </c>
      <c r="I34" s="183"/>
      <c r="J34" s="183"/>
    </row>
    <row r="35" spans="1:10" ht="12.75">
      <c r="A35" s="250" t="s">
        <v>123</v>
      </c>
      <c r="B35" s="144">
        <v>801</v>
      </c>
      <c r="C35" s="185" t="s">
        <v>112</v>
      </c>
      <c r="D35" s="185" t="s">
        <v>120</v>
      </c>
      <c r="E35" s="185" t="s">
        <v>203</v>
      </c>
      <c r="F35" s="200" t="s">
        <v>124</v>
      </c>
      <c r="G35" s="175">
        <v>0</v>
      </c>
      <c r="H35" s="277">
        <f>I35-G35</f>
        <v>0</v>
      </c>
      <c r="I35" s="183"/>
      <c r="J35" s="183"/>
    </row>
    <row r="36" spans="1:10" ht="12.75">
      <c r="A36" s="250" t="s">
        <v>148</v>
      </c>
      <c r="B36" s="144">
        <v>801</v>
      </c>
      <c r="C36" s="185" t="s">
        <v>112</v>
      </c>
      <c r="D36" s="185" t="s">
        <v>120</v>
      </c>
      <c r="E36" s="185" t="s">
        <v>203</v>
      </c>
      <c r="F36" s="200" t="s">
        <v>125</v>
      </c>
      <c r="G36" s="175"/>
      <c r="H36" s="277">
        <f aca="true" t="shared" si="3" ref="H36:H43">I36-G36</f>
        <v>0</v>
      </c>
      <c r="I36" s="179">
        <v>0</v>
      </c>
      <c r="J36" s="179">
        <v>0</v>
      </c>
    </row>
    <row r="37" spans="1:10" ht="21.75" customHeight="1">
      <c r="A37" s="251" t="s">
        <v>39</v>
      </c>
      <c r="B37" s="168">
        <v>801</v>
      </c>
      <c r="C37" s="153" t="s">
        <v>112</v>
      </c>
      <c r="D37" s="153" t="s">
        <v>126</v>
      </c>
      <c r="E37" s="153"/>
      <c r="F37" s="153"/>
      <c r="G37" s="66">
        <f aca="true" t="shared" si="4" ref="G37:G42">G38</f>
        <v>5</v>
      </c>
      <c r="H37" s="278">
        <f t="shared" si="3"/>
        <v>0</v>
      </c>
      <c r="I37" s="130">
        <f aca="true" t="shared" si="5" ref="I37:J39">I38</f>
        <v>5</v>
      </c>
      <c r="J37" s="130">
        <f t="shared" si="5"/>
        <v>5</v>
      </c>
    </row>
    <row r="38" spans="1:10" ht="25.5">
      <c r="A38" s="249" t="s">
        <v>254</v>
      </c>
      <c r="B38" s="67">
        <v>801</v>
      </c>
      <c r="C38" s="58" t="s">
        <v>112</v>
      </c>
      <c r="D38" s="58" t="s">
        <v>126</v>
      </c>
      <c r="E38" s="58" t="s">
        <v>239</v>
      </c>
      <c r="F38" s="153"/>
      <c r="G38" s="66">
        <f t="shared" si="4"/>
        <v>5</v>
      </c>
      <c r="H38" s="278">
        <f t="shared" si="3"/>
        <v>0</v>
      </c>
      <c r="I38" s="135">
        <f t="shared" si="5"/>
        <v>5</v>
      </c>
      <c r="J38" s="135">
        <f t="shared" si="5"/>
        <v>5</v>
      </c>
    </row>
    <row r="39" spans="1:10" ht="24" customHeight="1">
      <c r="A39" s="249" t="s">
        <v>242</v>
      </c>
      <c r="B39" s="67">
        <v>801</v>
      </c>
      <c r="C39" s="58" t="s">
        <v>112</v>
      </c>
      <c r="D39" s="58" t="s">
        <v>126</v>
      </c>
      <c r="E39" s="58" t="s">
        <v>241</v>
      </c>
      <c r="F39" s="153"/>
      <c r="G39" s="66">
        <f t="shared" si="4"/>
        <v>5</v>
      </c>
      <c r="H39" s="278">
        <f t="shared" si="3"/>
        <v>0</v>
      </c>
      <c r="I39" s="135">
        <f t="shared" si="5"/>
        <v>5</v>
      </c>
      <c r="J39" s="135">
        <f t="shared" si="5"/>
        <v>5</v>
      </c>
    </row>
    <row r="40" spans="1:10" ht="31.5" customHeight="1">
      <c r="A40" s="235" t="s">
        <v>236</v>
      </c>
      <c r="B40" s="67">
        <v>801</v>
      </c>
      <c r="C40" s="161" t="s">
        <v>112</v>
      </c>
      <c r="D40" s="161" t="s">
        <v>126</v>
      </c>
      <c r="E40" s="58" t="s">
        <v>237</v>
      </c>
      <c r="F40" s="153"/>
      <c r="G40" s="66">
        <f t="shared" si="4"/>
        <v>5</v>
      </c>
      <c r="H40" s="278">
        <f t="shared" si="3"/>
        <v>0</v>
      </c>
      <c r="I40" s="135">
        <f>I43</f>
        <v>5</v>
      </c>
      <c r="J40" s="135">
        <f>J43</f>
        <v>5</v>
      </c>
    </row>
    <row r="41" spans="1:10" ht="16.5" customHeight="1">
      <c r="A41" s="235" t="s">
        <v>243</v>
      </c>
      <c r="B41" s="67">
        <v>801</v>
      </c>
      <c r="C41" s="161" t="s">
        <v>112</v>
      </c>
      <c r="D41" s="161" t="s">
        <v>126</v>
      </c>
      <c r="E41" s="58" t="s">
        <v>235</v>
      </c>
      <c r="F41" s="161"/>
      <c r="G41" s="66">
        <f t="shared" si="4"/>
        <v>5</v>
      </c>
      <c r="H41" s="278">
        <f t="shared" si="3"/>
        <v>0</v>
      </c>
      <c r="I41" s="135">
        <f>I42</f>
        <v>5</v>
      </c>
      <c r="J41" s="239">
        <f>J43</f>
        <v>5</v>
      </c>
    </row>
    <row r="42" spans="1:10" ht="27" customHeight="1">
      <c r="A42" s="249" t="s">
        <v>199</v>
      </c>
      <c r="B42" s="67">
        <v>801</v>
      </c>
      <c r="C42" s="58" t="s">
        <v>112</v>
      </c>
      <c r="D42" s="58" t="s">
        <v>126</v>
      </c>
      <c r="E42" s="58" t="s">
        <v>201</v>
      </c>
      <c r="F42" s="58"/>
      <c r="G42" s="66">
        <f t="shared" si="4"/>
        <v>5</v>
      </c>
      <c r="H42" s="278">
        <f t="shared" si="3"/>
        <v>0</v>
      </c>
      <c r="I42" s="135">
        <f>I43</f>
        <v>5</v>
      </c>
      <c r="J42" s="135">
        <f>J43</f>
        <v>5</v>
      </c>
    </row>
    <row r="43" spans="1:10" ht="12.75">
      <c r="A43" s="132" t="s">
        <v>198</v>
      </c>
      <c r="B43" s="67">
        <v>801</v>
      </c>
      <c r="C43" s="58" t="s">
        <v>112</v>
      </c>
      <c r="D43" s="58" t="s">
        <v>126</v>
      </c>
      <c r="E43" s="58" t="s">
        <v>201</v>
      </c>
      <c r="F43" s="57" t="s">
        <v>171</v>
      </c>
      <c r="G43" s="66">
        <v>5</v>
      </c>
      <c r="H43" s="150">
        <f t="shared" si="3"/>
        <v>0</v>
      </c>
      <c r="I43" s="135">
        <v>5</v>
      </c>
      <c r="J43" s="135">
        <v>5</v>
      </c>
    </row>
    <row r="44" spans="1:10" ht="18.75" customHeight="1">
      <c r="A44" s="129" t="s">
        <v>193</v>
      </c>
      <c r="B44" s="168">
        <v>801</v>
      </c>
      <c r="C44" s="153" t="s">
        <v>112</v>
      </c>
      <c r="D44" s="153" t="s">
        <v>195</v>
      </c>
      <c r="E44" s="58"/>
      <c r="F44" s="153"/>
      <c r="G44" s="162">
        <f>G45</f>
        <v>1031.84</v>
      </c>
      <c r="H44" s="319">
        <f t="shared" si="0"/>
        <v>80.06000000000017</v>
      </c>
      <c r="I44" s="162">
        <f aca="true" t="shared" si="6" ref="I44:J46">I45</f>
        <v>1111.9</v>
      </c>
      <c r="J44" s="162">
        <f t="shared" si="6"/>
        <v>1111.9</v>
      </c>
    </row>
    <row r="45" spans="1:11" ht="32.25" customHeight="1">
      <c r="A45" s="249" t="s">
        <v>254</v>
      </c>
      <c r="B45" s="67">
        <v>801</v>
      </c>
      <c r="C45" s="58" t="s">
        <v>112</v>
      </c>
      <c r="D45" s="58" t="s">
        <v>195</v>
      </c>
      <c r="E45" s="58" t="s">
        <v>239</v>
      </c>
      <c r="F45" s="153"/>
      <c r="G45" s="169">
        <f>G46+G51</f>
        <v>1031.84</v>
      </c>
      <c r="H45" s="278">
        <f t="shared" si="0"/>
        <v>80.06000000000017</v>
      </c>
      <c r="I45" s="169">
        <f>I46+I51</f>
        <v>1111.9</v>
      </c>
      <c r="J45" s="169">
        <f>J46+J51</f>
        <v>1111.9</v>
      </c>
      <c r="K45" s="22" t="s">
        <v>150</v>
      </c>
    </row>
    <row r="46" spans="1:11" ht="27" customHeight="1">
      <c r="A46" s="237" t="s">
        <v>255</v>
      </c>
      <c r="B46" s="67">
        <v>801</v>
      </c>
      <c r="C46" s="58" t="s">
        <v>112</v>
      </c>
      <c r="D46" s="58" t="s">
        <v>195</v>
      </c>
      <c r="E46" s="58" t="s">
        <v>238</v>
      </c>
      <c r="F46" s="153"/>
      <c r="G46" s="183">
        <f>G47</f>
        <v>1006.8399999999999</v>
      </c>
      <c r="H46" s="277">
        <f t="shared" si="0"/>
        <v>76.56000000000017</v>
      </c>
      <c r="I46" s="183">
        <f t="shared" si="6"/>
        <v>1083.4</v>
      </c>
      <c r="J46" s="183">
        <f t="shared" si="6"/>
        <v>1083.4</v>
      </c>
      <c r="K46" s="22" t="s">
        <v>150</v>
      </c>
    </row>
    <row r="47" spans="1:11" ht="25.5">
      <c r="A47" s="234" t="s">
        <v>256</v>
      </c>
      <c r="B47" s="67">
        <v>801</v>
      </c>
      <c r="C47" s="58" t="s">
        <v>112</v>
      </c>
      <c r="D47" s="58" t="s">
        <v>195</v>
      </c>
      <c r="E47" s="58" t="s">
        <v>210</v>
      </c>
      <c r="F47" s="153"/>
      <c r="G47" s="175">
        <f>G48+G55</f>
        <v>1006.8399999999999</v>
      </c>
      <c r="H47" s="277">
        <f t="shared" si="0"/>
        <v>76.56000000000017</v>
      </c>
      <c r="I47" s="183">
        <f>I48+I55</f>
        <v>1083.4</v>
      </c>
      <c r="J47" s="183">
        <f>J48+J55</f>
        <v>1083.4</v>
      </c>
      <c r="K47" s="22" t="s">
        <v>150</v>
      </c>
    </row>
    <row r="48" spans="1:10" ht="25.5">
      <c r="A48" s="234" t="s">
        <v>223</v>
      </c>
      <c r="B48" s="67">
        <v>801</v>
      </c>
      <c r="C48" s="58" t="s">
        <v>112</v>
      </c>
      <c r="D48" s="58" t="s">
        <v>195</v>
      </c>
      <c r="E48" s="58" t="s">
        <v>203</v>
      </c>
      <c r="F48" s="58"/>
      <c r="G48" s="175">
        <f>G49+G50</f>
        <v>1006.8399999999999</v>
      </c>
      <c r="H48" s="277">
        <f t="shared" si="0"/>
        <v>76.56000000000017</v>
      </c>
      <c r="I48" s="183">
        <f>I49+I50</f>
        <v>1083.4</v>
      </c>
      <c r="J48" s="183">
        <f>J49+J50</f>
        <v>1083.4</v>
      </c>
    </row>
    <row r="49" spans="1:10" ht="27.75" customHeight="1">
      <c r="A49" s="250" t="s">
        <v>321</v>
      </c>
      <c r="B49" s="67">
        <v>801</v>
      </c>
      <c r="C49" s="58" t="s">
        <v>112</v>
      </c>
      <c r="D49" s="58" t="s">
        <v>195</v>
      </c>
      <c r="E49" s="58" t="s">
        <v>203</v>
      </c>
      <c r="F49" s="58" t="s">
        <v>127</v>
      </c>
      <c r="G49" s="175">
        <v>773.3</v>
      </c>
      <c r="H49" s="277">
        <f t="shared" si="0"/>
        <v>58.80000000000007</v>
      </c>
      <c r="I49" s="175">
        <v>832.1</v>
      </c>
      <c r="J49" s="175">
        <v>832.1</v>
      </c>
    </row>
    <row r="50" spans="1:10" ht="12.75" customHeight="1">
      <c r="A50" s="250" t="s">
        <v>151</v>
      </c>
      <c r="B50" s="67">
        <v>801</v>
      </c>
      <c r="C50" s="58" t="s">
        <v>112</v>
      </c>
      <c r="D50" s="58" t="s">
        <v>195</v>
      </c>
      <c r="E50" s="58" t="s">
        <v>203</v>
      </c>
      <c r="F50" s="58" t="s">
        <v>143</v>
      </c>
      <c r="G50" s="183">
        <v>233.54</v>
      </c>
      <c r="H50" s="280">
        <f t="shared" si="0"/>
        <v>17.76000000000002</v>
      </c>
      <c r="I50" s="183">
        <v>251.3</v>
      </c>
      <c r="J50" s="183">
        <v>251.3</v>
      </c>
    </row>
    <row r="51" spans="1:10" ht="12.75" customHeight="1">
      <c r="A51" s="203" t="s">
        <v>228</v>
      </c>
      <c r="B51" s="144">
        <v>801</v>
      </c>
      <c r="C51" s="185" t="s">
        <v>112</v>
      </c>
      <c r="D51" s="58" t="s">
        <v>195</v>
      </c>
      <c r="E51" s="185" t="s">
        <v>241</v>
      </c>
      <c r="F51" s="200"/>
      <c r="G51" s="313">
        <f>G52</f>
        <v>25</v>
      </c>
      <c r="H51" s="279">
        <f t="shared" si="0"/>
        <v>3.5</v>
      </c>
      <c r="I51" s="313">
        <f aca="true" t="shared" si="7" ref="I51:J53">I52</f>
        <v>28.5</v>
      </c>
      <c r="J51" s="313">
        <f t="shared" si="7"/>
        <v>28.5</v>
      </c>
    </row>
    <row r="52" spans="1:10" ht="12.75" customHeight="1">
      <c r="A52" s="73" t="s">
        <v>273</v>
      </c>
      <c r="B52" s="144">
        <v>801</v>
      </c>
      <c r="C52" s="185" t="s">
        <v>112</v>
      </c>
      <c r="D52" s="58" t="s">
        <v>195</v>
      </c>
      <c r="E52" s="185" t="s">
        <v>327</v>
      </c>
      <c r="F52" s="200"/>
      <c r="G52" s="313">
        <f>G53</f>
        <v>25</v>
      </c>
      <c r="H52" s="279">
        <f t="shared" si="0"/>
        <v>3.5</v>
      </c>
      <c r="I52" s="313">
        <f t="shared" si="7"/>
        <v>28.5</v>
      </c>
      <c r="J52" s="313">
        <f t="shared" si="7"/>
        <v>28.5</v>
      </c>
    </row>
    <row r="53" spans="1:10" ht="12.75" customHeight="1">
      <c r="A53" s="311" t="s">
        <v>301</v>
      </c>
      <c r="B53" s="144">
        <v>801</v>
      </c>
      <c r="C53" s="185" t="s">
        <v>112</v>
      </c>
      <c r="D53" s="58" t="s">
        <v>195</v>
      </c>
      <c r="E53" s="185" t="s">
        <v>328</v>
      </c>
      <c r="F53" s="200"/>
      <c r="G53" s="313">
        <v>25</v>
      </c>
      <c r="H53" s="279">
        <f t="shared" si="0"/>
        <v>3.5</v>
      </c>
      <c r="I53" s="313">
        <f t="shared" si="7"/>
        <v>28.5</v>
      </c>
      <c r="J53" s="313">
        <f t="shared" si="7"/>
        <v>28.5</v>
      </c>
    </row>
    <row r="54" spans="1:10" ht="38.25" customHeight="1">
      <c r="A54" s="203" t="s">
        <v>320</v>
      </c>
      <c r="B54" s="144">
        <v>801</v>
      </c>
      <c r="C54" s="185" t="s">
        <v>112</v>
      </c>
      <c r="D54" s="185" t="s">
        <v>195</v>
      </c>
      <c r="E54" s="185" t="s">
        <v>328</v>
      </c>
      <c r="F54" s="157" t="s">
        <v>122</v>
      </c>
      <c r="G54" s="313">
        <v>25</v>
      </c>
      <c r="H54" s="279">
        <f t="shared" si="0"/>
        <v>3.5</v>
      </c>
      <c r="I54" s="313">
        <v>28.5</v>
      </c>
      <c r="J54" s="313">
        <v>28.5</v>
      </c>
    </row>
    <row r="55" spans="1:10" ht="25.5" customHeight="1">
      <c r="A55" s="132" t="s">
        <v>257</v>
      </c>
      <c r="B55" s="67">
        <v>801</v>
      </c>
      <c r="C55" s="58" t="s">
        <v>112</v>
      </c>
      <c r="D55" s="58" t="s">
        <v>195</v>
      </c>
      <c r="E55" s="58" t="s">
        <v>204</v>
      </c>
      <c r="F55" s="58"/>
      <c r="G55" s="277">
        <f>G56</f>
        <v>0</v>
      </c>
      <c r="H55" s="322">
        <f t="shared" si="0"/>
        <v>0</v>
      </c>
      <c r="I55" s="277">
        <f>I56</f>
        <v>0</v>
      </c>
      <c r="J55" s="277">
        <f>J56</f>
        <v>0</v>
      </c>
    </row>
    <row r="56" spans="1:10" ht="25.5" customHeight="1">
      <c r="A56" s="203" t="s">
        <v>320</v>
      </c>
      <c r="B56" s="67">
        <v>801</v>
      </c>
      <c r="C56" s="58" t="s">
        <v>112</v>
      </c>
      <c r="D56" s="58" t="s">
        <v>195</v>
      </c>
      <c r="E56" s="58" t="s">
        <v>204</v>
      </c>
      <c r="F56" s="58" t="s">
        <v>122</v>
      </c>
      <c r="G56" s="323"/>
      <c r="H56" s="314">
        <f t="shared" si="0"/>
        <v>0</v>
      </c>
      <c r="I56" s="277">
        <v>0</v>
      </c>
      <c r="J56" s="277">
        <v>0</v>
      </c>
    </row>
    <row r="57" spans="1:10" ht="12.75" customHeight="1">
      <c r="A57" s="251" t="s">
        <v>133</v>
      </c>
      <c r="B57" s="168">
        <v>801</v>
      </c>
      <c r="C57" s="153" t="s">
        <v>113</v>
      </c>
      <c r="D57" s="153"/>
      <c r="E57" s="153"/>
      <c r="F57" s="153"/>
      <c r="G57" s="179">
        <f aca="true" t="shared" si="8" ref="G57:J58">G58</f>
        <v>225.60000000000002</v>
      </c>
      <c r="H57" s="181">
        <f t="shared" si="0"/>
        <v>47</v>
      </c>
      <c r="I57" s="179">
        <f t="shared" si="8"/>
        <v>272.6</v>
      </c>
      <c r="J57" s="179">
        <f t="shared" si="8"/>
        <v>283.4</v>
      </c>
    </row>
    <row r="58" spans="1:10" ht="12.75" customHeight="1">
      <c r="A58" s="251" t="s">
        <v>54</v>
      </c>
      <c r="B58" s="168">
        <v>801</v>
      </c>
      <c r="C58" s="153" t="s">
        <v>113</v>
      </c>
      <c r="D58" s="153" t="s">
        <v>117</v>
      </c>
      <c r="E58" s="153"/>
      <c r="F58" s="153"/>
      <c r="G58" s="179">
        <f t="shared" si="8"/>
        <v>225.60000000000002</v>
      </c>
      <c r="H58" s="181">
        <f t="shared" si="0"/>
        <v>47</v>
      </c>
      <c r="I58" s="179">
        <f t="shared" si="8"/>
        <v>272.6</v>
      </c>
      <c r="J58" s="179">
        <f t="shared" si="8"/>
        <v>283.4</v>
      </c>
    </row>
    <row r="59" spans="1:10" ht="30.75" customHeight="1">
      <c r="A59" s="132" t="s">
        <v>258</v>
      </c>
      <c r="B59" s="67">
        <v>801</v>
      </c>
      <c r="C59" s="58" t="s">
        <v>113</v>
      </c>
      <c r="D59" s="58" t="s">
        <v>117</v>
      </c>
      <c r="E59" s="58" t="s">
        <v>202</v>
      </c>
      <c r="F59" s="58"/>
      <c r="G59" s="169">
        <f>G60+G61</f>
        <v>225.60000000000002</v>
      </c>
      <c r="H59" s="135">
        <f t="shared" si="0"/>
        <v>47</v>
      </c>
      <c r="I59" s="169">
        <f>I60+I61</f>
        <v>272.6</v>
      </c>
      <c r="J59" s="169">
        <f>J60+J61</f>
        <v>283.4</v>
      </c>
    </row>
    <row r="60" spans="1:10" ht="42" customHeight="1">
      <c r="A60" s="250" t="s">
        <v>144</v>
      </c>
      <c r="B60" s="67">
        <v>801</v>
      </c>
      <c r="C60" s="58" t="s">
        <v>113</v>
      </c>
      <c r="D60" s="58" t="s">
        <v>117</v>
      </c>
      <c r="E60" s="58" t="s">
        <v>202</v>
      </c>
      <c r="F60" s="74" t="s">
        <v>115</v>
      </c>
      <c r="G60" s="68">
        <v>173.27</v>
      </c>
      <c r="H60" s="135">
        <f t="shared" si="0"/>
        <v>36.099999999999994</v>
      </c>
      <c r="I60" s="169">
        <v>209.37</v>
      </c>
      <c r="J60" s="169">
        <v>217.67</v>
      </c>
    </row>
    <row r="61" spans="1:10" ht="38.25">
      <c r="A61" s="250" t="s">
        <v>145</v>
      </c>
      <c r="B61" s="67">
        <v>801</v>
      </c>
      <c r="C61" s="58" t="s">
        <v>113</v>
      </c>
      <c r="D61" s="58" t="s">
        <v>117</v>
      </c>
      <c r="E61" s="58" t="s">
        <v>202</v>
      </c>
      <c r="F61" s="74" t="s">
        <v>142</v>
      </c>
      <c r="G61" s="169">
        <v>52.33</v>
      </c>
      <c r="H61" s="183">
        <f t="shared" si="0"/>
        <v>10.899999999999999</v>
      </c>
      <c r="I61" s="183">
        <v>63.23</v>
      </c>
      <c r="J61" s="183">
        <v>65.73</v>
      </c>
    </row>
    <row r="62" spans="1:10" ht="12.75">
      <c r="A62" s="251" t="s">
        <v>167</v>
      </c>
      <c r="B62" s="168">
        <v>801</v>
      </c>
      <c r="C62" s="153" t="s">
        <v>117</v>
      </c>
      <c r="D62" s="153"/>
      <c r="E62" s="153"/>
      <c r="F62" s="153"/>
      <c r="G62" s="162">
        <f>G63+G70</f>
        <v>40</v>
      </c>
      <c r="H62" s="162">
        <f t="shared" si="0"/>
        <v>0</v>
      </c>
      <c r="I62" s="162">
        <f>I63+I70</f>
        <v>40</v>
      </c>
      <c r="J62" s="162">
        <f>J63+J70</f>
        <v>40</v>
      </c>
    </row>
    <row r="63" spans="1:10" ht="25.5">
      <c r="A63" s="251" t="s">
        <v>303</v>
      </c>
      <c r="B63" s="168">
        <v>801</v>
      </c>
      <c r="C63" s="153" t="s">
        <v>117</v>
      </c>
      <c r="D63" s="153" t="s">
        <v>299</v>
      </c>
      <c r="E63" s="153"/>
      <c r="F63" s="153"/>
      <c r="G63" s="162">
        <f aca="true" t="shared" si="9" ref="G63:G68">G64</f>
        <v>35</v>
      </c>
      <c r="H63" s="162">
        <f t="shared" si="0"/>
        <v>0</v>
      </c>
      <c r="I63" s="162">
        <f aca="true" t="shared" si="10" ref="I63:J68">I64</f>
        <v>35</v>
      </c>
      <c r="J63" s="162">
        <f t="shared" si="10"/>
        <v>35</v>
      </c>
    </row>
    <row r="64" spans="1:10" ht="25.5">
      <c r="A64" s="249" t="s">
        <v>254</v>
      </c>
      <c r="B64" s="67">
        <v>801</v>
      </c>
      <c r="C64" s="58" t="s">
        <v>117</v>
      </c>
      <c r="D64" s="58" t="s">
        <v>299</v>
      </c>
      <c r="E64" s="58" t="s">
        <v>239</v>
      </c>
      <c r="F64" s="153"/>
      <c r="G64" s="169">
        <f t="shared" si="9"/>
        <v>35</v>
      </c>
      <c r="H64" s="169">
        <f t="shared" si="0"/>
        <v>0</v>
      </c>
      <c r="I64" s="169">
        <f t="shared" si="10"/>
        <v>35</v>
      </c>
      <c r="J64" s="169">
        <f t="shared" si="10"/>
        <v>35</v>
      </c>
    </row>
    <row r="65" spans="1:10" ht="12.75">
      <c r="A65" s="132" t="s">
        <v>228</v>
      </c>
      <c r="B65" s="67">
        <v>801</v>
      </c>
      <c r="C65" s="58" t="s">
        <v>117</v>
      </c>
      <c r="D65" s="58" t="s">
        <v>299</v>
      </c>
      <c r="E65" s="58" t="s">
        <v>175</v>
      </c>
      <c r="F65" s="153"/>
      <c r="G65" s="68">
        <f t="shared" si="9"/>
        <v>35</v>
      </c>
      <c r="H65" s="169">
        <f t="shared" si="0"/>
        <v>0</v>
      </c>
      <c r="I65" s="169">
        <f t="shared" si="10"/>
        <v>35</v>
      </c>
      <c r="J65" s="169">
        <f t="shared" si="10"/>
        <v>35</v>
      </c>
    </row>
    <row r="66" spans="1:10" ht="12.75">
      <c r="A66" s="132" t="s">
        <v>244</v>
      </c>
      <c r="B66" s="67">
        <v>801</v>
      </c>
      <c r="C66" s="58" t="s">
        <v>117</v>
      </c>
      <c r="D66" s="58" t="s">
        <v>299</v>
      </c>
      <c r="E66" s="58" t="s">
        <v>245</v>
      </c>
      <c r="F66" s="58"/>
      <c r="G66" s="68">
        <f t="shared" si="9"/>
        <v>35</v>
      </c>
      <c r="H66" s="169">
        <f t="shared" si="0"/>
        <v>0</v>
      </c>
      <c r="I66" s="169">
        <f>I67</f>
        <v>35</v>
      </c>
      <c r="J66" s="169">
        <f t="shared" si="10"/>
        <v>35</v>
      </c>
    </row>
    <row r="67" spans="1:10" ht="12.75">
      <c r="A67" s="195" t="s">
        <v>234</v>
      </c>
      <c r="B67" s="133">
        <v>801</v>
      </c>
      <c r="C67" s="72" t="s">
        <v>117</v>
      </c>
      <c r="D67" s="72" t="s">
        <v>299</v>
      </c>
      <c r="E67" s="72" t="s">
        <v>227</v>
      </c>
      <c r="F67" s="72"/>
      <c r="G67" s="169">
        <f t="shared" si="9"/>
        <v>35</v>
      </c>
      <c r="H67" s="169"/>
      <c r="I67" s="169">
        <f t="shared" si="10"/>
        <v>35</v>
      </c>
      <c r="J67" s="169">
        <f t="shared" si="10"/>
        <v>35</v>
      </c>
    </row>
    <row r="68" spans="1:10" ht="37.5" customHeight="1">
      <c r="A68" s="132" t="s">
        <v>168</v>
      </c>
      <c r="B68" s="67">
        <v>801</v>
      </c>
      <c r="C68" s="58" t="s">
        <v>117</v>
      </c>
      <c r="D68" s="58" t="s">
        <v>299</v>
      </c>
      <c r="E68" s="58" t="s">
        <v>211</v>
      </c>
      <c r="F68" s="58"/>
      <c r="G68" s="169">
        <f t="shared" si="9"/>
        <v>35</v>
      </c>
      <c r="H68" s="169">
        <f t="shared" si="0"/>
        <v>0</v>
      </c>
      <c r="I68" s="169">
        <f t="shared" si="10"/>
        <v>35</v>
      </c>
      <c r="J68" s="169">
        <f t="shared" si="10"/>
        <v>35</v>
      </c>
    </row>
    <row r="69" spans="1:10" ht="25.5" customHeight="1">
      <c r="A69" s="203" t="s">
        <v>320</v>
      </c>
      <c r="B69" s="67">
        <v>801</v>
      </c>
      <c r="C69" s="58" t="s">
        <v>117</v>
      </c>
      <c r="D69" s="58" t="s">
        <v>299</v>
      </c>
      <c r="E69" s="58" t="s">
        <v>211</v>
      </c>
      <c r="F69" s="58" t="s">
        <v>122</v>
      </c>
      <c r="G69" s="68">
        <v>35</v>
      </c>
      <c r="H69" s="169">
        <f t="shared" si="0"/>
        <v>0</v>
      </c>
      <c r="I69" s="169">
        <v>35</v>
      </c>
      <c r="J69" s="169">
        <v>35</v>
      </c>
    </row>
    <row r="70" spans="1:10" ht="25.5">
      <c r="A70" s="242" t="s">
        <v>222</v>
      </c>
      <c r="B70" s="168">
        <v>801</v>
      </c>
      <c r="C70" s="153" t="s">
        <v>117</v>
      </c>
      <c r="D70" s="153" t="s">
        <v>221</v>
      </c>
      <c r="E70" s="153"/>
      <c r="F70" s="153"/>
      <c r="G70" s="162">
        <f aca="true" t="shared" si="11" ref="G70:J72">G71</f>
        <v>5</v>
      </c>
      <c r="H70" s="130">
        <f t="shared" si="0"/>
        <v>0</v>
      </c>
      <c r="I70" s="162">
        <f>I71</f>
        <v>5</v>
      </c>
      <c r="J70" s="162">
        <f t="shared" si="11"/>
        <v>5</v>
      </c>
    </row>
    <row r="71" spans="1:10" ht="25.5">
      <c r="A71" s="249" t="s">
        <v>240</v>
      </c>
      <c r="B71" s="67">
        <v>801</v>
      </c>
      <c r="C71" s="58" t="s">
        <v>117</v>
      </c>
      <c r="D71" s="58" t="s">
        <v>221</v>
      </c>
      <c r="E71" s="58" t="s">
        <v>239</v>
      </c>
      <c r="F71" s="153"/>
      <c r="G71" s="169">
        <f t="shared" si="11"/>
        <v>5</v>
      </c>
      <c r="H71" s="135">
        <f t="shared" si="0"/>
        <v>0</v>
      </c>
      <c r="I71" s="169">
        <f t="shared" si="11"/>
        <v>5</v>
      </c>
      <c r="J71" s="169">
        <f t="shared" si="11"/>
        <v>5</v>
      </c>
    </row>
    <row r="72" spans="1:10" ht="12.75" customHeight="1">
      <c r="A72" s="132" t="s">
        <v>228</v>
      </c>
      <c r="B72" s="67">
        <v>801</v>
      </c>
      <c r="C72" s="58" t="s">
        <v>117</v>
      </c>
      <c r="D72" s="58" t="s">
        <v>221</v>
      </c>
      <c r="E72" s="58" t="s">
        <v>175</v>
      </c>
      <c r="F72" s="58"/>
      <c r="G72" s="169">
        <f t="shared" si="11"/>
        <v>5</v>
      </c>
      <c r="H72" s="135">
        <f t="shared" si="0"/>
        <v>0</v>
      </c>
      <c r="I72" s="169">
        <f t="shared" si="11"/>
        <v>5</v>
      </c>
      <c r="J72" s="169">
        <f t="shared" si="11"/>
        <v>5</v>
      </c>
    </row>
    <row r="73" spans="1:10" ht="12.75" customHeight="1">
      <c r="A73" s="132" t="s">
        <v>244</v>
      </c>
      <c r="B73" s="67">
        <v>801</v>
      </c>
      <c r="C73" s="58" t="s">
        <v>117</v>
      </c>
      <c r="D73" s="58" t="s">
        <v>221</v>
      </c>
      <c r="E73" s="58" t="s">
        <v>227</v>
      </c>
      <c r="F73" s="58"/>
      <c r="G73" s="169">
        <f>G74</f>
        <v>5</v>
      </c>
      <c r="H73" s="135">
        <f t="shared" si="0"/>
        <v>0</v>
      </c>
      <c r="I73" s="169">
        <f aca="true" t="shared" si="12" ref="I73:J75">I74</f>
        <v>5</v>
      </c>
      <c r="J73" s="169">
        <f t="shared" si="12"/>
        <v>5</v>
      </c>
    </row>
    <row r="74" spans="1:10" ht="12.75" customHeight="1">
      <c r="A74" s="158" t="s">
        <v>234</v>
      </c>
      <c r="B74" s="67">
        <v>801</v>
      </c>
      <c r="C74" s="58" t="s">
        <v>117</v>
      </c>
      <c r="D74" s="58" t="s">
        <v>221</v>
      </c>
      <c r="E74" s="58" t="s">
        <v>227</v>
      </c>
      <c r="F74" s="58"/>
      <c r="G74" s="169">
        <f>G75</f>
        <v>5</v>
      </c>
      <c r="H74" s="135">
        <f t="shared" si="0"/>
        <v>0</v>
      </c>
      <c r="I74" s="169">
        <f t="shared" si="12"/>
        <v>5</v>
      </c>
      <c r="J74" s="169">
        <f t="shared" si="12"/>
        <v>5</v>
      </c>
    </row>
    <row r="75" spans="1:10" ht="25.5" customHeight="1">
      <c r="A75" s="132" t="s">
        <v>230</v>
      </c>
      <c r="B75" s="67">
        <v>801</v>
      </c>
      <c r="C75" s="58" t="s">
        <v>117</v>
      </c>
      <c r="D75" s="58" t="s">
        <v>221</v>
      </c>
      <c r="E75" s="58" t="s">
        <v>229</v>
      </c>
      <c r="F75" s="58"/>
      <c r="G75" s="169">
        <f>G76</f>
        <v>5</v>
      </c>
      <c r="H75" s="135">
        <f t="shared" si="0"/>
        <v>0</v>
      </c>
      <c r="I75" s="169">
        <f t="shared" si="12"/>
        <v>5</v>
      </c>
      <c r="J75" s="169">
        <f t="shared" si="12"/>
        <v>5</v>
      </c>
    </row>
    <row r="76" spans="1:10" ht="25.5" customHeight="1">
      <c r="A76" s="203" t="s">
        <v>320</v>
      </c>
      <c r="B76" s="67">
        <v>801</v>
      </c>
      <c r="C76" s="58" t="s">
        <v>117</v>
      </c>
      <c r="D76" s="58" t="s">
        <v>221</v>
      </c>
      <c r="E76" s="58" t="s">
        <v>229</v>
      </c>
      <c r="F76" s="58" t="s">
        <v>122</v>
      </c>
      <c r="G76" s="68">
        <v>5</v>
      </c>
      <c r="H76" s="135">
        <f t="shared" si="0"/>
        <v>0</v>
      </c>
      <c r="I76" s="169">
        <v>5</v>
      </c>
      <c r="J76" s="169">
        <v>5</v>
      </c>
    </row>
    <row r="77" spans="1:10" ht="25.5" customHeight="1">
      <c r="A77" s="252" t="s">
        <v>291</v>
      </c>
      <c r="B77" s="255">
        <v>801</v>
      </c>
      <c r="C77" s="197" t="s">
        <v>120</v>
      </c>
      <c r="D77" s="197"/>
      <c r="E77" s="197"/>
      <c r="F77" s="197"/>
      <c r="G77" s="179">
        <f aca="true" t="shared" si="13" ref="G77:G82">G78</f>
        <v>0</v>
      </c>
      <c r="H77" s="135">
        <f t="shared" si="0"/>
        <v>526.5</v>
      </c>
      <c r="I77" s="179">
        <f aca="true" t="shared" si="14" ref="I77:J82">I78</f>
        <v>526.5</v>
      </c>
      <c r="J77" s="179">
        <f t="shared" si="14"/>
        <v>526.5</v>
      </c>
    </row>
    <row r="78" spans="1:10" ht="25.5" customHeight="1">
      <c r="A78" s="252" t="s">
        <v>310</v>
      </c>
      <c r="B78" s="255">
        <v>801</v>
      </c>
      <c r="C78" s="197" t="s">
        <v>120</v>
      </c>
      <c r="D78" s="197" t="s">
        <v>121</v>
      </c>
      <c r="E78" s="197"/>
      <c r="F78" s="197"/>
      <c r="G78" s="179">
        <f t="shared" si="13"/>
        <v>0</v>
      </c>
      <c r="H78" s="135">
        <f t="shared" si="0"/>
        <v>526.5</v>
      </c>
      <c r="I78" s="179">
        <f t="shared" si="14"/>
        <v>526.5</v>
      </c>
      <c r="J78" s="179">
        <f t="shared" si="14"/>
        <v>526.5</v>
      </c>
    </row>
    <row r="79" spans="1:10" ht="25.5" customHeight="1">
      <c r="A79" s="198" t="s">
        <v>254</v>
      </c>
      <c r="B79" s="144">
        <v>801</v>
      </c>
      <c r="C79" s="185" t="s">
        <v>120</v>
      </c>
      <c r="D79" s="185" t="s">
        <v>121</v>
      </c>
      <c r="E79" s="185" t="s">
        <v>239</v>
      </c>
      <c r="F79" s="185"/>
      <c r="G79" s="183">
        <f t="shared" si="13"/>
        <v>0</v>
      </c>
      <c r="H79" s="135">
        <f t="shared" si="0"/>
        <v>526.5</v>
      </c>
      <c r="I79" s="183">
        <f t="shared" si="14"/>
        <v>526.5</v>
      </c>
      <c r="J79" s="183">
        <f t="shared" si="14"/>
        <v>526.5</v>
      </c>
    </row>
    <row r="80" spans="1:10" ht="25.5" customHeight="1">
      <c r="A80" s="198" t="s">
        <v>242</v>
      </c>
      <c r="B80" s="144">
        <v>801</v>
      </c>
      <c r="C80" s="185" t="s">
        <v>120</v>
      </c>
      <c r="D80" s="185" t="s">
        <v>121</v>
      </c>
      <c r="E80" s="185" t="s">
        <v>241</v>
      </c>
      <c r="F80" s="185"/>
      <c r="G80" s="183">
        <f t="shared" si="13"/>
        <v>0</v>
      </c>
      <c r="H80" s="135">
        <f t="shared" si="0"/>
        <v>526.5</v>
      </c>
      <c r="I80" s="183">
        <f t="shared" si="14"/>
        <v>526.5</v>
      </c>
      <c r="J80" s="183">
        <f t="shared" si="14"/>
        <v>526.5</v>
      </c>
    </row>
    <row r="81" spans="1:10" ht="25.5" customHeight="1">
      <c r="A81" s="203" t="s">
        <v>296</v>
      </c>
      <c r="B81" s="144">
        <v>801</v>
      </c>
      <c r="C81" s="185" t="s">
        <v>120</v>
      </c>
      <c r="D81" s="185" t="s">
        <v>121</v>
      </c>
      <c r="E81" s="185" t="s">
        <v>293</v>
      </c>
      <c r="F81" s="185"/>
      <c r="G81" s="183">
        <f t="shared" si="13"/>
        <v>0</v>
      </c>
      <c r="H81" s="135">
        <f t="shared" si="0"/>
        <v>526.5</v>
      </c>
      <c r="I81" s="183">
        <f t="shared" si="14"/>
        <v>526.5</v>
      </c>
      <c r="J81" s="183">
        <f t="shared" si="14"/>
        <v>526.5</v>
      </c>
    </row>
    <row r="82" spans="1:10" ht="25.5" customHeight="1">
      <c r="A82" s="203" t="s">
        <v>297</v>
      </c>
      <c r="B82" s="144">
        <v>801</v>
      </c>
      <c r="C82" s="185" t="s">
        <v>120</v>
      </c>
      <c r="D82" s="185" t="s">
        <v>121</v>
      </c>
      <c r="E82" s="185" t="s">
        <v>294</v>
      </c>
      <c r="F82" s="185"/>
      <c r="G82" s="183">
        <f t="shared" si="13"/>
        <v>0</v>
      </c>
      <c r="H82" s="135">
        <f t="shared" si="0"/>
        <v>526.5</v>
      </c>
      <c r="I82" s="183">
        <f t="shared" si="14"/>
        <v>526.5</v>
      </c>
      <c r="J82" s="183">
        <f t="shared" si="14"/>
        <v>526.5</v>
      </c>
    </row>
    <row r="83" spans="1:10" ht="25.5" customHeight="1">
      <c r="A83" s="184" t="s">
        <v>223</v>
      </c>
      <c r="B83" s="144">
        <v>801</v>
      </c>
      <c r="C83" s="185" t="s">
        <v>120</v>
      </c>
      <c r="D83" s="185" t="s">
        <v>121</v>
      </c>
      <c r="E83" s="185" t="s">
        <v>295</v>
      </c>
      <c r="F83" s="185"/>
      <c r="G83" s="183">
        <f>G84+G85</f>
        <v>0</v>
      </c>
      <c r="H83" s="135">
        <f t="shared" si="0"/>
        <v>526.5</v>
      </c>
      <c r="I83" s="183">
        <f>I84+I85</f>
        <v>526.5</v>
      </c>
      <c r="J83" s="183">
        <f>J84+J85</f>
        <v>526.5</v>
      </c>
    </row>
    <row r="84" spans="1:10" ht="25.5" customHeight="1">
      <c r="A84" s="250" t="s">
        <v>321</v>
      </c>
      <c r="B84" s="144">
        <v>801</v>
      </c>
      <c r="C84" s="185" t="s">
        <v>120</v>
      </c>
      <c r="D84" s="185" t="s">
        <v>121</v>
      </c>
      <c r="E84" s="185" t="s">
        <v>295</v>
      </c>
      <c r="F84" s="185" t="s">
        <v>127</v>
      </c>
      <c r="G84" s="175">
        <v>0</v>
      </c>
      <c r="H84" s="135">
        <f t="shared" si="0"/>
        <v>404.4</v>
      </c>
      <c r="I84" s="183">
        <v>404.4</v>
      </c>
      <c r="J84" s="183">
        <v>404.4</v>
      </c>
    </row>
    <row r="85" spans="1:10" ht="25.5" customHeight="1">
      <c r="A85" s="196" t="s">
        <v>151</v>
      </c>
      <c r="B85" s="144">
        <v>801</v>
      </c>
      <c r="C85" s="185" t="s">
        <v>120</v>
      </c>
      <c r="D85" s="185" t="s">
        <v>121</v>
      </c>
      <c r="E85" s="185" t="s">
        <v>295</v>
      </c>
      <c r="F85" s="185" t="s">
        <v>143</v>
      </c>
      <c r="G85" s="175">
        <v>0</v>
      </c>
      <c r="H85" s="180">
        <f t="shared" si="0"/>
        <v>122.1</v>
      </c>
      <c r="I85" s="183">
        <v>122.1</v>
      </c>
      <c r="J85" s="183">
        <v>122.1</v>
      </c>
    </row>
    <row r="86" spans="1:10" ht="20.25" customHeight="1">
      <c r="A86" s="251" t="s">
        <v>200</v>
      </c>
      <c r="B86" s="168">
        <v>801</v>
      </c>
      <c r="C86" s="153" t="s">
        <v>128</v>
      </c>
      <c r="D86" s="153"/>
      <c r="E86" s="153"/>
      <c r="F86" s="153"/>
      <c r="G86" s="253">
        <f>G87</f>
        <v>3289.6800000000003</v>
      </c>
      <c r="H86" s="282">
        <f t="shared" si="0"/>
        <v>-812.3700000000003</v>
      </c>
      <c r="I86" s="162">
        <f aca="true" t="shared" si="15" ref="I86:J89">I87</f>
        <v>2477.31</v>
      </c>
      <c r="J86" s="162">
        <f t="shared" si="15"/>
        <v>2252.77</v>
      </c>
    </row>
    <row r="87" spans="1:10" ht="17.25" customHeight="1">
      <c r="A87" s="251" t="s">
        <v>129</v>
      </c>
      <c r="B87" s="168">
        <v>801</v>
      </c>
      <c r="C87" s="153" t="s">
        <v>128</v>
      </c>
      <c r="D87" s="153" t="s">
        <v>112</v>
      </c>
      <c r="E87" s="153"/>
      <c r="F87" s="153"/>
      <c r="G87" s="162">
        <f>G88</f>
        <v>3289.6800000000003</v>
      </c>
      <c r="H87" s="282">
        <f t="shared" si="0"/>
        <v>-812.3700000000003</v>
      </c>
      <c r="I87" s="162">
        <f t="shared" si="15"/>
        <v>2477.31</v>
      </c>
      <c r="J87" s="162">
        <f t="shared" si="15"/>
        <v>2252.77</v>
      </c>
    </row>
    <row r="88" spans="1:10" ht="35.25" customHeight="1">
      <c r="A88" s="249" t="s">
        <v>240</v>
      </c>
      <c r="B88" s="67">
        <v>801</v>
      </c>
      <c r="C88" s="58" t="s">
        <v>128</v>
      </c>
      <c r="D88" s="58" t="s">
        <v>112</v>
      </c>
      <c r="E88" s="58" t="s">
        <v>239</v>
      </c>
      <c r="F88" s="153"/>
      <c r="G88" s="68">
        <f>G89</f>
        <v>3289.6800000000003</v>
      </c>
      <c r="H88" s="279">
        <f t="shared" si="0"/>
        <v>-812.3700000000003</v>
      </c>
      <c r="I88" s="169">
        <f t="shared" si="15"/>
        <v>2477.31</v>
      </c>
      <c r="J88" s="169">
        <f t="shared" si="15"/>
        <v>2252.77</v>
      </c>
    </row>
    <row r="89" spans="1:10" ht="24.75" customHeight="1">
      <c r="A89" s="132" t="s">
        <v>246</v>
      </c>
      <c r="B89" s="67">
        <v>801</v>
      </c>
      <c r="C89" s="58" t="s">
        <v>128</v>
      </c>
      <c r="D89" s="58" t="s">
        <v>112</v>
      </c>
      <c r="E89" s="58" t="s">
        <v>174</v>
      </c>
      <c r="F89" s="58"/>
      <c r="G89" s="169">
        <f>G90</f>
        <v>3289.6800000000003</v>
      </c>
      <c r="H89" s="279">
        <f t="shared" si="0"/>
        <v>-812.3700000000003</v>
      </c>
      <c r="I89" s="169">
        <f t="shared" si="15"/>
        <v>2477.31</v>
      </c>
      <c r="J89" s="169">
        <f t="shared" si="15"/>
        <v>2252.77</v>
      </c>
    </row>
    <row r="90" spans="1:10" ht="27.75" customHeight="1">
      <c r="A90" s="132" t="s">
        <v>248</v>
      </c>
      <c r="B90" s="67">
        <v>801</v>
      </c>
      <c r="C90" s="58" t="s">
        <v>128</v>
      </c>
      <c r="D90" s="58" t="s">
        <v>112</v>
      </c>
      <c r="E90" s="58" t="s">
        <v>247</v>
      </c>
      <c r="F90" s="58"/>
      <c r="G90" s="169">
        <f>G91</f>
        <v>3289.6800000000003</v>
      </c>
      <c r="H90" s="279">
        <f aca="true" t="shared" si="16" ref="H90:H99">I90-G90</f>
        <v>-812.3700000000003</v>
      </c>
      <c r="I90" s="169">
        <f>I91</f>
        <v>2477.31</v>
      </c>
      <c r="J90" s="169">
        <f>J91</f>
        <v>2252.77</v>
      </c>
    </row>
    <row r="91" spans="1:10" ht="25.5">
      <c r="A91" s="73" t="s">
        <v>232</v>
      </c>
      <c r="B91" s="67">
        <v>801</v>
      </c>
      <c r="C91" s="58" t="s">
        <v>128</v>
      </c>
      <c r="D91" s="58" t="s">
        <v>112</v>
      </c>
      <c r="E91" s="58" t="s">
        <v>212</v>
      </c>
      <c r="F91" s="58"/>
      <c r="G91" s="169">
        <f>G92+G96</f>
        <v>3289.6800000000003</v>
      </c>
      <c r="H91" s="279">
        <f t="shared" si="16"/>
        <v>-812.3700000000003</v>
      </c>
      <c r="I91" s="169">
        <f>I92+I96</f>
        <v>2477.31</v>
      </c>
      <c r="J91" s="169">
        <f>J92+J96</f>
        <v>2252.77</v>
      </c>
    </row>
    <row r="92" spans="1:10" ht="25.5">
      <c r="A92" s="233" t="s">
        <v>223</v>
      </c>
      <c r="B92" s="67">
        <v>801</v>
      </c>
      <c r="C92" s="58" t="s">
        <v>128</v>
      </c>
      <c r="D92" s="58" t="s">
        <v>112</v>
      </c>
      <c r="E92" s="58" t="s">
        <v>213</v>
      </c>
      <c r="F92" s="58"/>
      <c r="G92" s="169">
        <f>G93+G94+G95</f>
        <v>3289.6800000000003</v>
      </c>
      <c r="H92" s="279">
        <f t="shared" si="16"/>
        <v>-812.3700000000003</v>
      </c>
      <c r="I92" s="169">
        <f>I93+I94+I95</f>
        <v>2477.31</v>
      </c>
      <c r="J92" s="169">
        <f>J93+J94+J95</f>
        <v>2252.77</v>
      </c>
    </row>
    <row r="93" spans="1:10" ht="12.75">
      <c r="A93" s="250" t="s">
        <v>321</v>
      </c>
      <c r="B93" s="67">
        <v>801</v>
      </c>
      <c r="C93" s="58" t="s">
        <v>128</v>
      </c>
      <c r="D93" s="58" t="s">
        <v>112</v>
      </c>
      <c r="E93" s="58" t="s">
        <v>213</v>
      </c>
      <c r="F93" s="58" t="s">
        <v>127</v>
      </c>
      <c r="G93" s="169">
        <v>2480.55</v>
      </c>
      <c r="H93" s="279">
        <f t="shared" si="16"/>
        <v>-647.2300000000002</v>
      </c>
      <c r="I93" s="183">
        <f>4124.88-2191.17-100.39</f>
        <v>1833.32</v>
      </c>
      <c r="J93" s="183">
        <f>4124.88-2363.63-100.39</f>
        <v>1660.86</v>
      </c>
    </row>
    <row r="94" spans="1:10" ht="38.25">
      <c r="A94" s="236" t="s">
        <v>151</v>
      </c>
      <c r="B94" s="67">
        <v>801</v>
      </c>
      <c r="C94" s="58" t="s">
        <v>128</v>
      </c>
      <c r="D94" s="58" t="s">
        <v>112</v>
      </c>
      <c r="E94" s="58" t="s">
        <v>213</v>
      </c>
      <c r="F94" s="58" t="s">
        <v>143</v>
      </c>
      <c r="G94" s="68">
        <v>749.13</v>
      </c>
      <c r="H94" s="280">
        <f t="shared" si="16"/>
        <v>-165.14</v>
      </c>
      <c r="I94" s="183">
        <f>1245.72-661.73</f>
        <v>583.99</v>
      </c>
      <c r="J94" s="183">
        <f>1245.72-713.81</f>
        <v>531.9100000000001</v>
      </c>
    </row>
    <row r="95" spans="1:10" ht="12.75">
      <c r="A95" s="203" t="s">
        <v>320</v>
      </c>
      <c r="B95" s="67">
        <v>801</v>
      </c>
      <c r="C95" s="58" t="s">
        <v>128</v>
      </c>
      <c r="D95" s="58" t="s">
        <v>112</v>
      </c>
      <c r="E95" s="58" t="s">
        <v>213</v>
      </c>
      <c r="F95" s="58" t="s">
        <v>122</v>
      </c>
      <c r="G95" s="68">
        <v>60</v>
      </c>
      <c r="H95" s="279">
        <f t="shared" si="16"/>
        <v>0</v>
      </c>
      <c r="I95" s="169">
        <v>60</v>
      </c>
      <c r="J95" s="169">
        <v>60</v>
      </c>
    </row>
    <row r="96" spans="1:10" ht="25.5">
      <c r="A96" s="73" t="s">
        <v>220</v>
      </c>
      <c r="B96" s="67">
        <v>801</v>
      </c>
      <c r="C96" s="58" t="s">
        <v>128</v>
      </c>
      <c r="D96" s="58" t="s">
        <v>112</v>
      </c>
      <c r="E96" s="58" t="s">
        <v>205</v>
      </c>
      <c r="F96" s="58"/>
      <c r="G96" s="68">
        <f>G97</f>
        <v>0</v>
      </c>
      <c r="H96" s="279">
        <f t="shared" si="16"/>
        <v>0</v>
      </c>
      <c r="I96" s="169">
        <f>I97</f>
        <v>0</v>
      </c>
      <c r="J96" s="169">
        <f>J97</f>
        <v>0</v>
      </c>
    </row>
    <row r="97" spans="1:10" ht="30.75" customHeight="1">
      <c r="A97" s="203" t="s">
        <v>320</v>
      </c>
      <c r="B97" s="67">
        <v>801</v>
      </c>
      <c r="C97" s="58" t="s">
        <v>128</v>
      </c>
      <c r="D97" s="58" t="s">
        <v>112</v>
      </c>
      <c r="E97" s="58" t="s">
        <v>205</v>
      </c>
      <c r="F97" s="58" t="s">
        <v>122</v>
      </c>
      <c r="G97" s="68">
        <v>0</v>
      </c>
      <c r="H97" s="279">
        <f t="shared" si="16"/>
        <v>0</v>
      </c>
      <c r="I97" s="169">
        <v>0</v>
      </c>
      <c r="J97" s="169">
        <v>0</v>
      </c>
    </row>
    <row r="98" spans="1:10" ht="12.75">
      <c r="A98" s="155" t="s">
        <v>130</v>
      </c>
      <c r="B98" s="168">
        <v>801</v>
      </c>
      <c r="C98" s="153" t="s">
        <v>126</v>
      </c>
      <c r="D98" s="153"/>
      <c r="E98" s="153"/>
      <c r="F98" s="153"/>
      <c r="G98" s="317">
        <f aca="true" t="shared" si="17" ref="G98:G103">G99</f>
        <v>2030.1799999999998</v>
      </c>
      <c r="H98" s="318">
        <f t="shared" si="16"/>
        <v>-55.84999999999991</v>
      </c>
      <c r="I98" s="253">
        <f aca="true" t="shared" si="18" ref="I98:J103">I99</f>
        <v>1974.33</v>
      </c>
      <c r="J98" s="253">
        <f t="shared" si="18"/>
        <v>1974.33</v>
      </c>
    </row>
    <row r="99" spans="1:10" ht="12.75">
      <c r="A99" s="155" t="s">
        <v>74</v>
      </c>
      <c r="B99" s="168">
        <v>801</v>
      </c>
      <c r="C99" s="153" t="s">
        <v>126</v>
      </c>
      <c r="D99" s="153" t="s">
        <v>121</v>
      </c>
      <c r="E99" s="153"/>
      <c r="F99" s="153"/>
      <c r="G99" s="283">
        <f t="shared" si="17"/>
        <v>2030.1799999999998</v>
      </c>
      <c r="H99" s="283">
        <f t="shared" si="16"/>
        <v>-55.84999999999991</v>
      </c>
      <c r="I99" s="254">
        <f t="shared" si="18"/>
        <v>1974.33</v>
      </c>
      <c r="J99" s="254">
        <f t="shared" si="18"/>
        <v>1974.33</v>
      </c>
    </row>
    <row r="100" spans="1:10" ht="25.5">
      <c r="A100" s="69" t="s">
        <v>254</v>
      </c>
      <c r="B100" s="67">
        <v>801</v>
      </c>
      <c r="C100" s="58" t="s">
        <v>126</v>
      </c>
      <c r="D100" s="58" t="s">
        <v>121</v>
      </c>
      <c r="E100" s="58" t="s">
        <v>239</v>
      </c>
      <c r="F100" s="58"/>
      <c r="G100" s="281">
        <f t="shared" si="17"/>
        <v>2030.1799999999998</v>
      </c>
      <c r="H100" s="281">
        <f>I100-G100</f>
        <v>-55.84999999999991</v>
      </c>
      <c r="I100" s="240">
        <f t="shared" si="18"/>
        <v>1974.33</v>
      </c>
      <c r="J100" s="240">
        <f t="shared" si="18"/>
        <v>1974.33</v>
      </c>
    </row>
    <row r="101" spans="1:10" ht="12.75">
      <c r="A101" s="73" t="s">
        <v>246</v>
      </c>
      <c r="B101" s="67">
        <v>801</v>
      </c>
      <c r="C101" s="58" t="s">
        <v>126</v>
      </c>
      <c r="D101" s="58" t="s">
        <v>121</v>
      </c>
      <c r="E101" s="58" t="s">
        <v>174</v>
      </c>
      <c r="F101" s="58"/>
      <c r="G101" s="281">
        <f t="shared" si="17"/>
        <v>2030.1799999999998</v>
      </c>
      <c r="H101" s="281">
        <f aca="true" t="shared" si="19" ref="H101:H107">I101-G101</f>
        <v>-55.84999999999991</v>
      </c>
      <c r="I101" s="240">
        <f t="shared" si="18"/>
        <v>1974.33</v>
      </c>
      <c r="J101" s="240">
        <f t="shared" si="18"/>
        <v>1974.33</v>
      </c>
    </row>
    <row r="102" spans="1:10" ht="12.75">
      <c r="A102" s="233" t="s">
        <v>153</v>
      </c>
      <c r="B102" s="67">
        <v>801</v>
      </c>
      <c r="C102" s="58" t="s">
        <v>126</v>
      </c>
      <c r="D102" s="58" t="s">
        <v>121</v>
      </c>
      <c r="E102" s="58" t="s">
        <v>249</v>
      </c>
      <c r="F102" s="58"/>
      <c r="G102" s="281">
        <f t="shared" si="17"/>
        <v>2030.1799999999998</v>
      </c>
      <c r="H102" s="281">
        <f t="shared" si="19"/>
        <v>-55.84999999999991</v>
      </c>
      <c r="I102" s="240">
        <f t="shared" si="18"/>
        <v>1974.33</v>
      </c>
      <c r="J102" s="240">
        <f t="shared" si="18"/>
        <v>1974.33</v>
      </c>
    </row>
    <row r="103" spans="1:10" ht="25.5">
      <c r="A103" s="73" t="s">
        <v>154</v>
      </c>
      <c r="B103" s="67">
        <v>801</v>
      </c>
      <c r="C103" s="58" t="s">
        <v>126</v>
      </c>
      <c r="D103" s="58" t="s">
        <v>121</v>
      </c>
      <c r="E103" s="58" t="s">
        <v>231</v>
      </c>
      <c r="F103" s="58"/>
      <c r="G103" s="281">
        <f t="shared" si="17"/>
        <v>2030.1799999999998</v>
      </c>
      <c r="H103" s="281">
        <f t="shared" si="19"/>
        <v>-55.84999999999991</v>
      </c>
      <c r="I103" s="240">
        <f t="shared" si="18"/>
        <v>1974.33</v>
      </c>
      <c r="J103" s="240">
        <f t="shared" si="18"/>
        <v>1974.33</v>
      </c>
    </row>
    <row r="104" spans="1:10" ht="25.5">
      <c r="A104" s="233" t="s">
        <v>223</v>
      </c>
      <c r="B104" s="67">
        <v>801</v>
      </c>
      <c r="C104" s="58" t="s">
        <v>126</v>
      </c>
      <c r="D104" s="58" t="s">
        <v>121</v>
      </c>
      <c r="E104" s="58" t="s">
        <v>214</v>
      </c>
      <c r="F104" s="58"/>
      <c r="G104" s="281">
        <f>G105+G106</f>
        <v>2030.1799999999998</v>
      </c>
      <c r="H104" s="281">
        <f t="shared" si="19"/>
        <v>-55.84999999999991</v>
      </c>
      <c r="I104" s="240">
        <f>I105+I106</f>
        <v>1974.33</v>
      </c>
      <c r="J104" s="240">
        <f>J105+J106</f>
        <v>1974.33</v>
      </c>
    </row>
    <row r="105" spans="1:10" ht="12.75">
      <c r="A105" s="250" t="s">
        <v>321</v>
      </c>
      <c r="B105" s="67">
        <v>801</v>
      </c>
      <c r="C105" s="58" t="s">
        <v>126</v>
      </c>
      <c r="D105" s="58" t="s">
        <v>121</v>
      </c>
      <c r="E105" s="58" t="s">
        <v>214</v>
      </c>
      <c r="F105" s="74" t="s">
        <v>127</v>
      </c>
      <c r="G105" s="281">
        <v>1559.36</v>
      </c>
      <c r="H105" s="281">
        <f t="shared" si="19"/>
        <v>-73.19999999999982</v>
      </c>
      <c r="I105" s="183">
        <f>2020.84-404.38-100+28.5-58.8</f>
        <v>1486.16</v>
      </c>
      <c r="J105" s="183">
        <f>2020.84-404.38-100+28.5-58.8</f>
        <v>1486.16</v>
      </c>
    </row>
    <row r="106" spans="1:10" ht="38.25">
      <c r="A106" s="236" t="s">
        <v>151</v>
      </c>
      <c r="B106" s="67">
        <v>801</v>
      </c>
      <c r="C106" s="58" t="s">
        <v>126</v>
      </c>
      <c r="D106" s="58" t="s">
        <v>121</v>
      </c>
      <c r="E106" s="58" t="s">
        <v>214</v>
      </c>
      <c r="F106" s="74" t="s">
        <v>143</v>
      </c>
      <c r="G106" s="281">
        <v>470.82</v>
      </c>
      <c r="H106" s="325">
        <f t="shared" si="19"/>
        <v>17.349999999999966</v>
      </c>
      <c r="I106" s="183">
        <f>610.29-122.12</f>
        <v>488.16999999999996</v>
      </c>
      <c r="J106" s="183">
        <f>610.29-122.12</f>
        <v>488.16999999999996</v>
      </c>
    </row>
    <row r="107" spans="1:10" ht="12.75">
      <c r="A107" s="220" t="s">
        <v>131</v>
      </c>
      <c r="B107" s="221"/>
      <c r="C107" s="153" t="s">
        <v>132</v>
      </c>
      <c r="D107" s="153" t="s">
        <v>132</v>
      </c>
      <c r="E107" s="153" t="s">
        <v>176</v>
      </c>
      <c r="F107" s="153" t="s">
        <v>114</v>
      </c>
      <c r="G107" s="283">
        <v>471.3</v>
      </c>
      <c r="H107" s="283">
        <f t="shared" si="19"/>
        <v>-243.74</v>
      </c>
      <c r="I107" s="254">
        <v>227.56</v>
      </c>
      <c r="J107" s="256">
        <v>455.1</v>
      </c>
    </row>
    <row r="108" spans="1:10" ht="12.75">
      <c r="A108" s="220" t="s">
        <v>131</v>
      </c>
      <c r="B108" s="221"/>
      <c r="C108" s="153"/>
      <c r="D108" s="153"/>
      <c r="E108" s="153"/>
      <c r="F108" s="153"/>
      <c r="G108" s="281"/>
      <c r="H108" s="281"/>
      <c r="I108" s="240"/>
      <c r="J108" s="241"/>
    </row>
    <row r="109" spans="1:10" ht="12.75">
      <c r="A109" s="370" t="s">
        <v>28</v>
      </c>
      <c r="B109" s="370"/>
      <c r="C109" s="370"/>
      <c r="D109" s="370"/>
      <c r="E109" s="370"/>
      <c r="F109" s="370"/>
      <c r="G109" s="179">
        <f>G8+G57+G62+G86+G98+G107</f>
        <v>9676.76</v>
      </c>
      <c r="H109" s="179">
        <f>H8+H57+H62+H86+H98+H107</f>
        <v>-802.9100000000005</v>
      </c>
      <c r="I109" s="179">
        <f>I8+I57+I62+I86+I98+I107+I77</f>
        <v>9400.349999999999</v>
      </c>
      <c r="J109" s="179">
        <f>J8+J57+J62+J86+J98+J107+J77</f>
        <v>9414.15</v>
      </c>
    </row>
    <row r="112" ht="12.75">
      <c r="J112" s="206"/>
    </row>
    <row r="113" ht="12.75">
      <c r="J113" s="206"/>
    </row>
    <row r="114" ht="12.75">
      <c r="J114" s="206"/>
    </row>
  </sheetData>
  <sheetProtection/>
  <autoFilter ref="A6:M109"/>
  <mergeCells count="4">
    <mergeCell ref="L1:M1"/>
    <mergeCell ref="A3:J3"/>
    <mergeCell ref="A109:F109"/>
    <mergeCell ref="D1:K1"/>
  </mergeCells>
  <printOptions/>
  <pageMargins left="1.1811023622047245" right="0.3937007874015748" top="0.5905511811023623" bottom="0.2755905511811024" header="0.31496062992125984" footer="0.31496062992125984"/>
  <pageSetup fitToHeight="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4"/>
  <sheetViews>
    <sheetView view="pageBreakPreview" zoomScaleNormal="84" zoomScaleSheetLayoutView="100" workbookViewId="0" topLeftCell="A1">
      <selection activeCell="D13" sqref="D13"/>
    </sheetView>
  </sheetViews>
  <sheetFormatPr defaultColWidth="36.00390625" defaultRowHeight="12.75"/>
  <cols>
    <col min="1" max="1" width="57.75390625" style="171" customWidth="1"/>
    <col min="2" max="2" width="7.375" style="172" customWidth="1"/>
    <col min="3" max="3" width="6.75390625" style="172" customWidth="1"/>
    <col min="4" max="4" width="16.375" style="172" customWidth="1"/>
    <col min="5" max="5" width="10.00390625" style="172" customWidth="1"/>
    <col min="6" max="6" width="10.25390625" style="172" hidden="1" customWidth="1"/>
    <col min="7" max="7" width="10.625" style="172" customWidth="1"/>
    <col min="8" max="8" width="10.625" style="342" customWidth="1"/>
    <col min="9" max="9" width="9.125" style="170" hidden="1" customWidth="1"/>
    <col min="10" max="251" width="9.125" style="170" customWidth="1"/>
    <col min="252" max="252" width="3.625" style="170" customWidth="1"/>
    <col min="253" max="16384" width="36.00390625" style="170" customWidth="1"/>
  </cols>
  <sheetData>
    <row r="1" spans="1:11" ht="73.5" customHeight="1">
      <c r="A1" s="16"/>
      <c r="B1" s="368" t="s">
        <v>341</v>
      </c>
      <c r="C1" s="368"/>
      <c r="D1" s="368"/>
      <c r="E1" s="368"/>
      <c r="F1" s="368"/>
      <c r="G1" s="368"/>
      <c r="H1" s="373"/>
      <c r="I1" s="368"/>
      <c r="J1" s="368"/>
      <c r="K1" s="368"/>
    </row>
    <row r="2" ht="16.5" customHeight="1">
      <c r="H2" s="333"/>
    </row>
    <row r="3" spans="1:8" s="173" customFormat="1" ht="102.75" customHeight="1">
      <c r="A3" s="371" t="s">
        <v>315</v>
      </c>
      <c r="B3" s="371"/>
      <c r="C3" s="371"/>
      <c r="D3" s="371"/>
      <c r="E3" s="371"/>
      <c r="F3" s="371"/>
      <c r="G3" s="371"/>
      <c r="H3" s="372"/>
    </row>
    <row r="4" spans="1:8" s="174" customFormat="1" ht="15.75">
      <c r="A4" s="63"/>
      <c r="B4" s="63"/>
      <c r="C4" s="63"/>
      <c r="D4" s="64"/>
      <c r="E4" s="65"/>
      <c r="F4" s="65"/>
      <c r="G4" s="65"/>
      <c r="H4" s="334" t="s">
        <v>155</v>
      </c>
    </row>
    <row r="5" spans="1:8" s="44" customFormat="1" ht="81.75" customHeight="1">
      <c r="A5" s="144" t="s">
        <v>45</v>
      </c>
      <c r="B5" s="77" t="s">
        <v>106</v>
      </c>
      <c r="C5" s="77" t="s">
        <v>107</v>
      </c>
      <c r="D5" s="77" t="s">
        <v>108</v>
      </c>
      <c r="E5" s="77" t="s">
        <v>109</v>
      </c>
      <c r="F5" s="77" t="s">
        <v>316</v>
      </c>
      <c r="G5" s="175" t="s">
        <v>170</v>
      </c>
      <c r="H5" s="335" t="s">
        <v>224</v>
      </c>
    </row>
    <row r="6" spans="1:8" s="43" customFormat="1" ht="12.75">
      <c r="A6" s="144">
        <v>1</v>
      </c>
      <c r="B6" s="77" t="s">
        <v>251</v>
      </c>
      <c r="C6" s="77" t="s">
        <v>46</v>
      </c>
      <c r="D6" s="77" t="s">
        <v>47</v>
      </c>
      <c r="E6" s="77" t="s">
        <v>48</v>
      </c>
      <c r="F6" s="288"/>
      <c r="G6" s="288"/>
      <c r="H6" s="336">
        <v>6</v>
      </c>
    </row>
    <row r="7" spans="1:8" s="43" customFormat="1" ht="12.75">
      <c r="A7" s="177" t="s">
        <v>252</v>
      </c>
      <c r="B7" s="77"/>
      <c r="C7" s="77"/>
      <c r="D7" s="77"/>
      <c r="E7" s="77"/>
      <c r="F7" s="288"/>
      <c r="G7" s="288"/>
      <c r="H7" s="176"/>
    </row>
    <row r="8" spans="1:8" s="174" customFormat="1" ht="12.75">
      <c r="A8" s="178" t="s">
        <v>110</v>
      </c>
      <c r="B8" s="121" t="s">
        <v>112</v>
      </c>
      <c r="C8" s="121"/>
      <c r="D8" s="121"/>
      <c r="E8" s="121"/>
      <c r="F8" s="179">
        <f>F9+F28+F41+F18+F49</f>
        <v>3620</v>
      </c>
      <c r="G8" s="179">
        <f>G9+G28+G41+G18+G49</f>
        <v>793.5500000000001</v>
      </c>
      <c r="H8" s="337">
        <f>H9+H28+H41+H18+H49</f>
        <v>4413.55</v>
      </c>
    </row>
    <row r="9" spans="1:11" s="182" customFormat="1" ht="34.5" customHeight="1">
      <c r="A9" s="178" t="s">
        <v>42</v>
      </c>
      <c r="B9" s="121" t="s">
        <v>112</v>
      </c>
      <c r="C9" s="121" t="s">
        <v>113</v>
      </c>
      <c r="D9" s="121"/>
      <c r="E9" s="121"/>
      <c r="F9" s="289">
        <f>F10</f>
        <v>780</v>
      </c>
      <c r="G9" s="289">
        <f aca="true" t="shared" si="0" ref="G9:G76">H9-F9</f>
        <v>-1.830000000000041</v>
      </c>
      <c r="H9" s="337">
        <f>H10</f>
        <v>778.17</v>
      </c>
      <c r="K9" s="183"/>
    </row>
    <row r="10" spans="1:8" s="174" customFormat="1" ht="30.75" customHeight="1">
      <c r="A10" s="184" t="s">
        <v>216</v>
      </c>
      <c r="B10" s="185" t="s">
        <v>112</v>
      </c>
      <c r="C10" s="185" t="s">
        <v>113</v>
      </c>
      <c r="D10" s="186" t="s">
        <v>217</v>
      </c>
      <c r="E10" s="185"/>
      <c r="F10" s="290">
        <f>F11</f>
        <v>780</v>
      </c>
      <c r="G10" s="289">
        <f t="shared" si="0"/>
        <v>-1.830000000000041</v>
      </c>
      <c r="H10" s="338">
        <f>H11</f>
        <v>778.17</v>
      </c>
    </row>
    <row r="11" spans="1:8" s="174" customFormat="1" ht="26.25" customHeight="1">
      <c r="A11" s="184" t="s">
        <v>218</v>
      </c>
      <c r="B11" s="185" t="s">
        <v>112</v>
      </c>
      <c r="C11" s="185" t="s">
        <v>113</v>
      </c>
      <c r="D11" s="186" t="s">
        <v>215</v>
      </c>
      <c r="E11" s="185"/>
      <c r="F11" s="290">
        <f>F12</f>
        <v>780</v>
      </c>
      <c r="G11" s="289">
        <f t="shared" si="0"/>
        <v>-1.830000000000041</v>
      </c>
      <c r="H11" s="338">
        <f>H14+H15+H16</f>
        <v>778.17</v>
      </c>
    </row>
    <row r="12" spans="1:8" s="174" customFormat="1" ht="26.25" customHeight="1">
      <c r="A12" s="184" t="s">
        <v>226</v>
      </c>
      <c r="B12" s="185" t="s">
        <v>112</v>
      </c>
      <c r="C12" s="185" t="s">
        <v>113</v>
      </c>
      <c r="D12" s="186" t="s">
        <v>207</v>
      </c>
      <c r="E12" s="185"/>
      <c r="F12" s="290">
        <f>F13</f>
        <v>780</v>
      </c>
      <c r="G12" s="289">
        <f t="shared" si="0"/>
        <v>-1.830000000000041</v>
      </c>
      <c r="H12" s="338">
        <f>H13</f>
        <v>778.17</v>
      </c>
    </row>
    <row r="13" spans="1:8" s="174" customFormat="1" ht="26.25" customHeight="1">
      <c r="A13" s="184" t="s">
        <v>223</v>
      </c>
      <c r="B13" s="185" t="s">
        <v>112</v>
      </c>
      <c r="C13" s="185" t="s">
        <v>113</v>
      </c>
      <c r="D13" s="186" t="s">
        <v>206</v>
      </c>
      <c r="E13" s="185"/>
      <c r="F13" s="290">
        <f>F14+F15</f>
        <v>780</v>
      </c>
      <c r="G13" s="289">
        <f t="shared" si="0"/>
        <v>-1.830000000000041</v>
      </c>
      <c r="H13" s="338">
        <f>H14+H15</f>
        <v>778.17</v>
      </c>
    </row>
    <row r="14" spans="1:11" s="174" customFormat="1" ht="12.75">
      <c r="A14" s="184" t="s">
        <v>144</v>
      </c>
      <c r="B14" s="185" t="s">
        <v>112</v>
      </c>
      <c r="C14" s="185" t="s">
        <v>113</v>
      </c>
      <c r="D14" s="186" t="s">
        <v>206</v>
      </c>
      <c r="E14" s="185" t="s">
        <v>115</v>
      </c>
      <c r="F14" s="183">
        <f>'Прил 6.'!G14</f>
        <v>599.1</v>
      </c>
      <c r="G14" s="289">
        <f t="shared" si="0"/>
        <v>-1.4300000000000637</v>
      </c>
      <c r="H14" s="338">
        <f>'Прил 6.'!I14</f>
        <v>597.67</v>
      </c>
      <c r="K14" s="170"/>
    </row>
    <row r="15" spans="1:11" s="174" customFormat="1" ht="39.75" customHeight="1">
      <c r="A15" s="196" t="s">
        <v>145</v>
      </c>
      <c r="B15" s="185" t="s">
        <v>112</v>
      </c>
      <c r="C15" s="185" t="s">
        <v>113</v>
      </c>
      <c r="D15" s="186" t="s">
        <v>206</v>
      </c>
      <c r="E15" s="185" t="s">
        <v>142</v>
      </c>
      <c r="F15" s="183">
        <f>'Прил 6.'!G15</f>
        <v>180.9</v>
      </c>
      <c r="G15" s="289">
        <f t="shared" si="0"/>
        <v>-0.4000000000000057</v>
      </c>
      <c r="H15" s="338">
        <f>'Прил 6.'!I15</f>
        <v>180.5</v>
      </c>
      <c r="K15" s="170"/>
    </row>
    <row r="16" spans="1:11" s="174" customFormat="1" ht="25.5">
      <c r="A16" s="184" t="s">
        <v>146</v>
      </c>
      <c r="B16" s="185" t="s">
        <v>112</v>
      </c>
      <c r="C16" s="185" t="s">
        <v>113</v>
      </c>
      <c r="D16" s="186" t="s">
        <v>206</v>
      </c>
      <c r="E16" s="185" t="s">
        <v>119</v>
      </c>
      <c r="F16" s="290"/>
      <c r="G16" s="289">
        <f t="shared" si="0"/>
        <v>0</v>
      </c>
      <c r="H16" s="338">
        <v>0</v>
      </c>
      <c r="K16" s="170"/>
    </row>
    <row r="17" spans="1:9" s="189" customFormat="1" ht="39">
      <c r="A17" s="187" t="s">
        <v>41</v>
      </c>
      <c r="B17" s="188" t="s">
        <v>116</v>
      </c>
      <c r="C17" s="188"/>
      <c r="D17" s="188"/>
      <c r="E17" s="188"/>
      <c r="F17" s="291"/>
      <c r="G17" s="289">
        <f t="shared" si="0"/>
        <v>778.17</v>
      </c>
      <c r="H17" s="338">
        <f>H18</f>
        <v>778.17</v>
      </c>
      <c r="I17" s="174"/>
    </row>
    <row r="18" spans="1:9" s="189" customFormat="1" ht="42.75" customHeight="1">
      <c r="A18" s="209" t="s">
        <v>41</v>
      </c>
      <c r="B18" s="190" t="s">
        <v>112</v>
      </c>
      <c r="C18" s="190" t="s">
        <v>117</v>
      </c>
      <c r="D18" s="188"/>
      <c r="E18" s="191"/>
      <c r="F18" s="292">
        <f>F20</f>
        <v>780</v>
      </c>
      <c r="G18" s="289">
        <f t="shared" si="0"/>
        <v>-1.830000000000041</v>
      </c>
      <c r="H18" s="339">
        <f>H19</f>
        <v>778.17</v>
      </c>
      <c r="I18" s="174"/>
    </row>
    <row r="19" spans="1:9" s="189" customFormat="1" ht="30" customHeight="1">
      <c r="A19" s="193" t="s">
        <v>118</v>
      </c>
      <c r="B19" s="157" t="s">
        <v>112</v>
      </c>
      <c r="C19" s="157" t="s">
        <v>117</v>
      </c>
      <c r="D19" s="186"/>
      <c r="E19" s="194"/>
      <c r="F19" s="293"/>
      <c r="G19" s="289">
        <f t="shared" si="0"/>
        <v>778.17</v>
      </c>
      <c r="H19" s="338">
        <f>H23+H26</f>
        <v>778.17</v>
      </c>
      <c r="I19" s="174"/>
    </row>
    <row r="20" spans="1:9" s="189" customFormat="1" ht="19.5" customHeight="1">
      <c r="A20" s="184" t="s">
        <v>216</v>
      </c>
      <c r="B20" s="185" t="s">
        <v>112</v>
      </c>
      <c r="C20" s="185" t="s">
        <v>117</v>
      </c>
      <c r="D20" s="186" t="s">
        <v>217</v>
      </c>
      <c r="E20" s="194"/>
      <c r="F20" s="293">
        <f>F21</f>
        <v>780</v>
      </c>
      <c r="G20" s="289">
        <f t="shared" si="0"/>
        <v>-1.830000000000041</v>
      </c>
      <c r="H20" s="338">
        <f>H23</f>
        <v>778.17</v>
      </c>
      <c r="I20" s="174"/>
    </row>
    <row r="21" spans="1:9" s="189" customFormat="1" ht="21" customHeight="1">
      <c r="A21" s="184" t="s">
        <v>118</v>
      </c>
      <c r="B21" s="185" t="s">
        <v>112</v>
      </c>
      <c r="C21" s="185" t="s">
        <v>117</v>
      </c>
      <c r="D21" s="186" t="s">
        <v>225</v>
      </c>
      <c r="E21" s="194"/>
      <c r="F21" s="293">
        <f>F22</f>
        <v>780</v>
      </c>
      <c r="G21" s="289">
        <f t="shared" si="0"/>
        <v>-1.830000000000041</v>
      </c>
      <c r="H21" s="338">
        <f>H23</f>
        <v>778.17</v>
      </c>
      <c r="I21" s="174"/>
    </row>
    <row r="22" spans="1:9" s="189" customFormat="1" ht="30" customHeight="1">
      <c r="A22" s="195" t="s">
        <v>233</v>
      </c>
      <c r="B22" s="185" t="s">
        <v>112</v>
      </c>
      <c r="C22" s="185" t="s">
        <v>117</v>
      </c>
      <c r="D22" s="186" t="s">
        <v>209</v>
      </c>
      <c r="E22" s="194"/>
      <c r="F22" s="293">
        <f>F23</f>
        <v>780</v>
      </c>
      <c r="G22" s="289">
        <f t="shared" si="0"/>
        <v>-1.830000000000041</v>
      </c>
      <c r="H22" s="338">
        <f>H23</f>
        <v>778.17</v>
      </c>
      <c r="I22" s="174"/>
    </row>
    <row r="23" spans="1:9" s="189" customFormat="1" ht="30.75" customHeight="1">
      <c r="A23" s="193" t="s">
        <v>223</v>
      </c>
      <c r="B23" s="157" t="s">
        <v>112</v>
      </c>
      <c r="C23" s="157" t="s">
        <v>117</v>
      </c>
      <c r="D23" s="186" t="s">
        <v>208</v>
      </c>
      <c r="E23" s="194"/>
      <c r="F23" s="293">
        <f>F24+F25</f>
        <v>780</v>
      </c>
      <c r="G23" s="289">
        <f t="shared" si="0"/>
        <v>-1.830000000000041</v>
      </c>
      <c r="H23" s="338">
        <f>H24+H25</f>
        <v>778.17</v>
      </c>
      <c r="I23" s="174"/>
    </row>
    <row r="24" spans="1:9" s="189" customFormat="1" ht="18.75" customHeight="1">
      <c r="A24" s="193" t="s">
        <v>144</v>
      </c>
      <c r="B24" s="157" t="s">
        <v>112</v>
      </c>
      <c r="C24" s="157" t="s">
        <v>117</v>
      </c>
      <c r="D24" s="186" t="s">
        <v>208</v>
      </c>
      <c r="E24" s="194" t="s">
        <v>115</v>
      </c>
      <c r="F24" s="183">
        <f>'Прил 6.'!G24</f>
        <v>599.1</v>
      </c>
      <c r="G24" s="289">
        <f t="shared" si="0"/>
        <v>-1.4300000000000637</v>
      </c>
      <c r="H24" s="338">
        <f>'Прил 6.'!I24</f>
        <v>597.67</v>
      </c>
      <c r="I24" s="174"/>
    </row>
    <row r="25" spans="1:9" s="189" customFormat="1" ht="39" customHeight="1">
      <c r="A25" s="196" t="s">
        <v>145</v>
      </c>
      <c r="B25" s="157" t="s">
        <v>112</v>
      </c>
      <c r="C25" s="157" t="s">
        <v>117</v>
      </c>
      <c r="D25" s="186" t="s">
        <v>208</v>
      </c>
      <c r="E25" s="194" t="s">
        <v>142</v>
      </c>
      <c r="F25" s="183">
        <f>'Прил 6.'!G25</f>
        <v>180.9</v>
      </c>
      <c r="G25" s="289">
        <f t="shared" si="0"/>
        <v>-0.4000000000000057</v>
      </c>
      <c r="H25" s="338">
        <f>'Прил 6.'!I25</f>
        <v>180.5</v>
      </c>
      <c r="I25" s="174"/>
    </row>
    <row r="26" spans="1:9" s="189" customFormat="1" ht="40.5" customHeight="1">
      <c r="A26" s="196" t="s">
        <v>320</v>
      </c>
      <c r="B26" s="157" t="s">
        <v>112</v>
      </c>
      <c r="C26" s="157" t="s">
        <v>117</v>
      </c>
      <c r="D26" s="186" t="s">
        <v>166</v>
      </c>
      <c r="E26" s="194" t="s">
        <v>122</v>
      </c>
      <c r="F26" s="293"/>
      <c r="G26" s="289">
        <f t="shared" si="0"/>
        <v>0</v>
      </c>
      <c r="H26" s="338">
        <v>0</v>
      </c>
      <c r="I26" s="174"/>
    </row>
    <row r="27" spans="1:8" s="189" customFormat="1" ht="54" customHeight="1">
      <c r="A27" s="184" t="s">
        <v>40</v>
      </c>
      <c r="B27" s="185" t="s">
        <v>112</v>
      </c>
      <c r="C27" s="185"/>
      <c r="D27" s="185"/>
      <c r="E27" s="185"/>
      <c r="F27" s="290"/>
      <c r="G27" s="289">
        <f t="shared" si="0"/>
        <v>1278.81</v>
      </c>
      <c r="H27" s="338">
        <f>H28</f>
        <v>1278.81</v>
      </c>
    </row>
    <row r="28" spans="1:8" ht="38.25" customHeight="1">
      <c r="A28" s="209" t="s">
        <v>40</v>
      </c>
      <c r="B28" s="197" t="s">
        <v>112</v>
      </c>
      <c r="C28" s="197" t="s">
        <v>120</v>
      </c>
      <c r="D28" s="197"/>
      <c r="E28" s="197"/>
      <c r="F28" s="294">
        <f>F29</f>
        <v>1023.16</v>
      </c>
      <c r="G28" s="289">
        <f t="shared" si="0"/>
        <v>255.64999999999998</v>
      </c>
      <c r="H28" s="337">
        <f>H31</f>
        <v>1278.81</v>
      </c>
    </row>
    <row r="29" spans="1:8" ht="35.25" customHeight="1">
      <c r="A29" s="198" t="s">
        <v>254</v>
      </c>
      <c r="B29" s="185" t="s">
        <v>112</v>
      </c>
      <c r="C29" s="185" t="s">
        <v>120</v>
      </c>
      <c r="D29" s="185" t="s">
        <v>239</v>
      </c>
      <c r="E29" s="197"/>
      <c r="F29" s="294">
        <f>F30</f>
        <v>1023.16</v>
      </c>
      <c r="G29" s="289">
        <f t="shared" si="0"/>
        <v>255.64999999999998</v>
      </c>
      <c r="H29" s="338">
        <f>H30</f>
        <v>1278.81</v>
      </c>
    </row>
    <row r="30" spans="1:8" ht="35.25" customHeight="1">
      <c r="A30" s="199" t="s">
        <v>255</v>
      </c>
      <c r="B30" s="185" t="s">
        <v>112</v>
      </c>
      <c r="C30" s="185" t="s">
        <v>120</v>
      </c>
      <c r="D30" s="185" t="s">
        <v>238</v>
      </c>
      <c r="E30" s="197"/>
      <c r="F30" s="294">
        <f>F31</f>
        <v>1023.16</v>
      </c>
      <c r="G30" s="289">
        <f t="shared" si="0"/>
        <v>255.64999999999998</v>
      </c>
      <c r="H30" s="338">
        <f>H31</f>
        <v>1278.81</v>
      </c>
    </row>
    <row r="31" spans="1:8" ht="25.5">
      <c r="A31" s="184" t="s">
        <v>256</v>
      </c>
      <c r="B31" s="185" t="s">
        <v>112</v>
      </c>
      <c r="C31" s="185" t="s">
        <v>120</v>
      </c>
      <c r="D31" s="185" t="s">
        <v>210</v>
      </c>
      <c r="E31" s="185"/>
      <c r="F31" s="290">
        <f>F32</f>
        <v>1023.16</v>
      </c>
      <c r="G31" s="289">
        <f t="shared" si="0"/>
        <v>255.64999999999998</v>
      </c>
      <c r="H31" s="338">
        <f>H32+H35</f>
        <v>1278.81</v>
      </c>
    </row>
    <row r="32" spans="1:8" ht="25.5">
      <c r="A32" s="184" t="s">
        <v>223</v>
      </c>
      <c r="B32" s="185" t="s">
        <v>112</v>
      </c>
      <c r="C32" s="185" t="s">
        <v>120</v>
      </c>
      <c r="D32" s="185" t="s">
        <v>203</v>
      </c>
      <c r="E32" s="185"/>
      <c r="F32" s="183">
        <f>F33+F34+F36+F37+F38+F39</f>
        <v>1023.16</v>
      </c>
      <c r="G32" s="289">
        <f t="shared" si="0"/>
        <v>235.64999999999998</v>
      </c>
      <c r="H32" s="338">
        <f>H33+H34+H36+H37+H38+H39</f>
        <v>1258.81</v>
      </c>
    </row>
    <row r="33" spans="1:8" ht="12.75">
      <c r="A33" s="196" t="s">
        <v>144</v>
      </c>
      <c r="B33" s="185" t="s">
        <v>112</v>
      </c>
      <c r="C33" s="185" t="s">
        <v>120</v>
      </c>
      <c r="D33" s="185" t="s">
        <v>203</v>
      </c>
      <c r="E33" s="200" t="s">
        <v>115</v>
      </c>
      <c r="F33" s="183">
        <f>'Прил 6.'!G32</f>
        <v>751.66</v>
      </c>
      <c r="G33" s="289">
        <f t="shared" si="0"/>
        <v>96.34000000000003</v>
      </c>
      <c r="H33" s="338">
        <f>'Прил 6.'!I32</f>
        <v>848</v>
      </c>
    </row>
    <row r="34" spans="1:8" ht="38.25">
      <c r="A34" s="196" t="s">
        <v>145</v>
      </c>
      <c r="B34" s="185" t="s">
        <v>112</v>
      </c>
      <c r="C34" s="185" t="s">
        <v>120</v>
      </c>
      <c r="D34" s="185" t="s">
        <v>203</v>
      </c>
      <c r="E34" s="200" t="s">
        <v>142</v>
      </c>
      <c r="F34" s="183">
        <f>'Прил 6.'!G33</f>
        <v>227</v>
      </c>
      <c r="G34" s="289">
        <f t="shared" si="0"/>
        <v>29.100000000000023</v>
      </c>
      <c r="H34" s="338">
        <f>'Прил 6.'!I33</f>
        <v>256.1</v>
      </c>
    </row>
    <row r="35" spans="1:8" ht="25.5">
      <c r="A35" s="196" t="s">
        <v>146</v>
      </c>
      <c r="B35" s="185" t="s">
        <v>112</v>
      </c>
      <c r="C35" s="185" t="s">
        <v>120</v>
      </c>
      <c r="D35" s="185" t="s">
        <v>203</v>
      </c>
      <c r="E35" s="157" t="s">
        <v>119</v>
      </c>
      <c r="F35" s="183">
        <v>0</v>
      </c>
      <c r="G35" s="289">
        <f t="shared" si="0"/>
        <v>20</v>
      </c>
      <c r="H35" s="338">
        <f>'Прил 6.'!I34</f>
        <v>20</v>
      </c>
    </row>
    <row r="36" spans="1:8" ht="12.75">
      <c r="A36" s="196" t="s">
        <v>322</v>
      </c>
      <c r="B36" s="185" t="s">
        <v>112</v>
      </c>
      <c r="C36" s="185" t="s">
        <v>120</v>
      </c>
      <c r="D36" s="185" t="s">
        <v>203</v>
      </c>
      <c r="E36" s="157" t="s">
        <v>276</v>
      </c>
      <c r="F36" s="183">
        <f>'Прил 6.'!G35</f>
        <v>44.5</v>
      </c>
      <c r="G36" s="289">
        <f t="shared" si="0"/>
        <v>60.209999999999994</v>
      </c>
      <c r="H36" s="338">
        <f>'Прил 6.'!I35</f>
        <v>104.71</v>
      </c>
    </row>
    <row r="37" spans="1:8" ht="25.5">
      <c r="A37" s="332" t="s">
        <v>323</v>
      </c>
      <c r="B37" s="185" t="s">
        <v>112</v>
      </c>
      <c r="C37" s="185" t="s">
        <v>120</v>
      </c>
      <c r="D37" s="185" t="s">
        <v>203</v>
      </c>
      <c r="E37" s="200" t="s">
        <v>147</v>
      </c>
      <c r="F37" s="295"/>
      <c r="G37" s="289">
        <f t="shared" si="0"/>
        <v>0</v>
      </c>
      <c r="H37" s="338">
        <f>'Прил 6.'!I36</f>
        <v>0</v>
      </c>
    </row>
    <row r="38" spans="1:8" ht="12.75">
      <c r="A38" s="196" t="s">
        <v>123</v>
      </c>
      <c r="B38" s="185" t="s">
        <v>112</v>
      </c>
      <c r="C38" s="185" t="s">
        <v>120</v>
      </c>
      <c r="D38" s="185" t="s">
        <v>203</v>
      </c>
      <c r="E38" s="200" t="s">
        <v>124</v>
      </c>
      <c r="F38" s="295">
        <v>0</v>
      </c>
      <c r="G38" s="289">
        <f t="shared" si="0"/>
        <v>50</v>
      </c>
      <c r="H38" s="338">
        <f>'Прил 6.'!I37</f>
        <v>50</v>
      </c>
    </row>
    <row r="39" spans="1:8" ht="12.75">
      <c r="A39" s="196" t="s">
        <v>148</v>
      </c>
      <c r="B39" s="185" t="s">
        <v>112</v>
      </c>
      <c r="C39" s="185" t="s">
        <v>120</v>
      </c>
      <c r="D39" s="185" t="s">
        <v>203</v>
      </c>
      <c r="E39" s="200" t="s">
        <v>125</v>
      </c>
      <c r="F39" s="295">
        <v>0</v>
      </c>
      <c r="G39" s="289">
        <f t="shared" si="0"/>
        <v>0</v>
      </c>
      <c r="H39" s="338"/>
    </row>
    <row r="40" spans="1:8" ht="12.75" hidden="1">
      <c r="A40" s="196"/>
      <c r="B40" s="185"/>
      <c r="C40" s="185"/>
      <c r="D40" s="185"/>
      <c r="E40" s="200"/>
      <c r="F40" s="295"/>
      <c r="G40" s="289">
        <f t="shared" si="0"/>
        <v>0</v>
      </c>
      <c r="H40" s="183"/>
    </row>
    <row r="41" spans="1:8" ht="12.75">
      <c r="A41" s="201" t="s">
        <v>39</v>
      </c>
      <c r="B41" s="197" t="s">
        <v>112</v>
      </c>
      <c r="C41" s="197" t="s">
        <v>126</v>
      </c>
      <c r="D41" s="197"/>
      <c r="E41" s="197"/>
      <c r="F41" s="179">
        <f>F46</f>
        <v>5</v>
      </c>
      <c r="G41" s="289">
        <f t="shared" si="0"/>
        <v>0</v>
      </c>
      <c r="H41" s="337">
        <f>H46</f>
        <v>5</v>
      </c>
    </row>
    <row r="42" spans="1:8" ht="25.5">
      <c r="A42" s="198" t="s">
        <v>254</v>
      </c>
      <c r="B42" s="185" t="s">
        <v>112</v>
      </c>
      <c r="C42" s="185" t="s">
        <v>126</v>
      </c>
      <c r="D42" s="185" t="s">
        <v>239</v>
      </c>
      <c r="E42" s="197"/>
      <c r="F42" s="183">
        <f>F43</f>
        <v>5</v>
      </c>
      <c r="G42" s="289">
        <f t="shared" si="0"/>
        <v>0</v>
      </c>
      <c r="H42" s="338">
        <f>H43</f>
        <v>5</v>
      </c>
    </row>
    <row r="43" spans="1:8" ht="12.75">
      <c r="A43" s="198" t="s">
        <v>242</v>
      </c>
      <c r="B43" s="185" t="s">
        <v>112</v>
      </c>
      <c r="C43" s="185" t="s">
        <v>126</v>
      </c>
      <c r="D43" s="185" t="s">
        <v>241</v>
      </c>
      <c r="E43" s="197"/>
      <c r="F43" s="183">
        <f>F44</f>
        <v>5</v>
      </c>
      <c r="G43" s="289">
        <f t="shared" si="0"/>
        <v>0</v>
      </c>
      <c r="H43" s="338">
        <f>H44</f>
        <v>5</v>
      </c>
    </row>
    <row r="44" spans="1:8" ht="25.5">
      <c r="A44" s="195" t="s">
        <v>236</v>
      </c>
      <c r="B44" s="202" t="s">
        <v>112</v>
      </c>
      <c r="C44" s="202" t="s">
        <v>126</v>
      </c>
      <c r="D44" s="185" t="s">
        <v>237</v>
      </c>
      <c r="E44" s="197"/>
      <c r="F44" s="183">
        <f>F45</f>
        <v>5</v>
      </c>
      <c r="G44" s="289">
        <f t="shared" si="0"/>
        <v>0</v>
      </c>
      <c r="H44" s="338">
        <f>H45</f>
        <v>5</v>
      </c>
    </row>
    <row r="45" spans="1:8" ht="12.75">
      <c r="A45" s="195" t="s">
        <v>243</v>
      </c>
      <c r="B45" s="202" t="s">
        <v>112</v>
      </c>
      <c r="C45" s="202" t="s">
        <v>126</v>
      </c>
      <c r="D45" s="185" t="s">
        <v>235</v>
      </c>
      <c r="E45" s="202"/>
      <c r="F45" s="183">
        <f>F46</f>
        <v>5</v>
      </c>
      <c r="G45" s="289">
        <f t="shared" si="0"/>
        <v>0</v>
      </c>
      <c r="H45" s="338">
        <f>H46</f>
        <v>5</v>
      </c>
    </row>
    <row r="46" spans="1:8" ht="25.5">
      <c r="A46" s="198" t="s">
        <v>261</v>
      </c>
      <c r="B46" s="185" t="s">
        <v>112</v>
      </c>
      <c r="C46" s="185" t="s">
        <v>126</v>
      </c>
      <c r="D46" s="185" t="s">
        <v>201</v>
      </c>
      <c r="E46" s="185"/>
      <c r="F46" s="183">
        <f>F47</f>
        <v>5</v>
      </c>
      <c r="G46" s="289">
        <f t="shared" si="0"/>
        <v>0</v>
      </c>
      <c r="H46" s="338">
        <f>H47</f>
        <v>5</v>
      </c>
    </row>
    <row r="47" spans="1:9" ht="12.75">
      <c r="A47" s="210" t="s">
        <v>198</v>
      </c>
      <c r="B47" s="185" t="s">
        <v>112</v>
      </c>
      <c r="C47" s="185" t="s">
        <v>126</v>
      </c>
      <c r="D47" s="185" t="s">
        <v>201</v>
      </c>
      <c r="E47" s="77" t="s">
        <v>171</v>
      </c>
      <c r="F47" s="183">
        <v>5</v>
      </c>
      <c r="G47" s="289">
        <f t="shared" si="0"/>
        <v>0</v>
      </c>
      <c r="H47" s="338">
        <v>5</v>
      </c>
      <c r="I47" s="170" t="s">
        <v>149</v>
      </c>
    </row>
    <row r="48" spans="1:8" ht="12.75">
      <c r="A48" s="211" t="s">
        <v>193</v>
      </c>
      <c r="B48" s="197" t="s">
        <v>112</v>
      </c>
      <c r="C48" s="197"/>
      <c r="D48" s="197"/>
      <c r="E48" s="197"/>
      <c r="F48" s="294"/>
      <c r="G48" s="289">
        <f t="shared" si="0"/>
        <v>1573.4</v>
      </c>
      <c r="H48" s="338">
        <f>H49</f>
        <v>1573.4</v>
      </c>
    </row>
    <row r="49" spans="1:8" ht="12.75">
      <c r="A49" s="211" t="s">
        <v>193</v>
      </c>
      <c r="B49" s="197" t="s">
        <v>112</v>
      </c>
      <c r="C49" s="197" t="s">
        <v>195</v>
      </c>
      <c r="D49" s="185"/>
      <c r="E49" s="197"/>
      <c r="F49" s="179">
        <f>F50</f>
        <v>1031.84</v>
      </c>
      <c r="G49" s="289">
        <f t="shared" si="0"/>
        <v>541.5600000000002</v>
      </c>
      <c r="H49" s="337">
        <f>H50</f>
        <v>1573.4</v>
      </c>
    </row>
    <row r="50" spans="1:8" ht="25.5">
      <c r="A50" s="198" t="s">
        <v>254</v>
      </c>
      <c r="B50" s="185" t="s">
        <v>112</v>
      </c>
      <c r="C50" s="185" t="s">
        <v>195</v>
      </c>
      <c r="D50" s="185" t="s">
        <v>239</v>
      </c>
      <c r="E50" s="197"/>
      <c r="F50" s="183">
        <f>F51+F57</f>
        <v>1031.84</v>
      </c>
      <c r="G50" s="289">
        <f t="shared" si="0"/>
        <v>541.5600000000002</v>
      </c>
      <c r="H50" s="338">
        <f>H51+H57</f>
        <v>1573.4</v>
      </c>
    </row>
    <row r="51" spans="1:8" ht="25.5">
      <c r="A51" s="199" t="s">
        <v>255</v>
      </c>
      <c r="B51" s="185" t="s">
        <v>112</v>
      </c>
      <c r="C51" s="185" t="s">
        <v>195</v>
      </c>
      <c r="D51" s="185" t="s">
        <v>238</v>
      </c>
      <c r="E51" s="197"/>
      <c r="F51" s="183">
        <f>F52</f>
        <v>1006.8399999999999</v>
      </c>
      <c r="G51" s="289">
        <f t="shared" si="0"/>
        <v>538.0600000000002</v>
      </c>
      <c r="H51" s="338">
        <f>H52</f>
        <v>1544.9</v>
      </c>
    </row>
    <row r="52" spans="1:8" ht="25.5">
      <c r="A52" s="184" t="s">
        <v>256</v>
      </c>
      <c r="B52" s="185" t="s">
        <v>112</v>
      </c>
      <c r="C52" s="185" t="s">
        <v>195</v>
      </c>
      <c r="D52" s="185" t="s">
        <v>210</v>
      </c>
      <c r="E52" s="197"/>
      <c r="F52" s="183">
        <f>F53+F61</f>
        <v>1006.8399999999999</v>
      </c>
      <c r="G52" s="289">
        <f t="shared" si="0"/>
        <v>538.0600000000002</v>
      </c>
      <c r="H52" s="338">
        <f>H53+H61</f>
        <v>1544.9</v>
      </c>
    </row>
    <row r="53" spans="1:8" ht="25.5">
      <c r="A53" s="184" t="s">
        <v>223</v>
      </c>
      <c r="B53" s="185" t="s">
        <v>112</v>
      </c>
      <c r="C53" s="185" t="s">
        <v>195</v>
      </c>
      <c r="D53" s="185" t="s">
        <v>203</v>
      </c>
      <c r="E53" s="185"/>
      <c r="F53" s="183">
        <f>F54+F55+F56</f>
        <v>1006.8399999999999</v>
      </c>
      <c r="G53" s="289">
        <f t="shared" si="0"/>
        <v>326.5600000000002</v>
      </c>
      <c r="H53" s="338">
        <f>H54+H55+H56</f>
        <v>1333.4</v>
      </c>
    </row>
    <row r="54" spans="1:8" ht="12.75">
      <c r="A54" s="196" t="s">
        <v>321</v>
      </c>
      <c r="B54" s="185" t="s">
        <v>112</v>
      </c>
      <c r="C54" s="185" t="s">
        <v>195</v>
      </c>
      <c r="D54" s="185" t="s">
        <v>203</v>
      </c>
      <c r="E54" s="185" t="s">
        <v>127</v>
      </c>
      <c r="F54" s="183">
        <f>'Прил 6.'!G51</f>
        <v>773.3</v>
      </c>
      <c r="G54" s="289">
        <f t="shared" si="0"/>
        <v>58.80000000000007</v>
      </c>
      <c r="H54" s="338">
        <f>'Прил 6.'!I51</f>
        <v>832.1</v>
      </c>
    </row>
    <row r="55" spans="1:8" ht="38.25">
      <c r="A55" s="196" t="s">
        <v>151</v>
      </c>
      <c r="B55" s="185" t="s">
        <v>112</v>
      </c>
      <c r="C55" s="185" t="s">
        <v>195</v>
      </c>
      <c r="D55" s="185" t="s">
        <v>203</v>
      </c>
      <c r="E55" s="185" t="s">
        <v>143</v>
      </c>
      <c r="F55" s="183">
        <f>'Прил 6.'!G52</f>
        <v>233.54</v>
      </c>
      <c r="G55" s="289">
        <f t="shared" si="0"/>
        <v>17.76000000000002</v>
      </c>
      <c r="H55" s="338">
        <f>'Прил 6.'!I52</f>
        <v>251.3</v>
      </c>
    </row>
    <row r="56" spans="1:9" ht="12.75">
      <c r="A56" s="196" t="s">
        <v>320</v>
      </c>
      <c r="B56" s="185" t="s">
        <v>112</v>
      </c>
      <c r="C56" s="185" t="s">
        <v>195</v>
      </c>
      <c r="D56" s="185" t="s">
        <v>203</v>
      </c>
      <c r="E56" s="185" t="s">
        <v>122</v>
      </c>
      <c r="F56" s="175">
        <f>'Прил 6.'!G53</f>
        <v>0</v>
      </c>
      <c r="G56" s="289">
        <f t="shared" si="0"/>
        <v>250</v>
      </c>
      <c r="H56" s="335">
        <f>'Прил 6.'!I53</f>
        <v>250</v>
      </c>
      <c r="I56" s="208">
        <v>6.95</v>
      </c>
    </row>
    <row r="57" spans="1:9" ht="12.75">
      <c r="A57" s="203" t="s">
        <v>228</v>
      </c>
      <c r="B57" s="185" t="s">
        <v>112</v>
      </c>
      <c r="C57" s="185" t="s">
        <v>195</v>
      </c>
      <c r="D57" s="185" t="s">
        <v>241</v>
      </c>
      <c r="E57" s="200"/>
      <c r="F57" s="312">
        <f>F58</f>
        <v>25</v>
      </c>
      <c r="G57" s="180">
        <f t="shared" si="0"/>
        <v>3.5</v>
      </c>
      <c r="H57" s="335">
        <f>H58</f>
        <v>28.5</v>
      </c>
      <c r="I57" s="321"/>
    </row>
    <row r="58" spans="1:9" ht="25.5">
      <c r="A58" s="73" t="s">
        <v>273</v>
      </c>
      <c r="B58" s="185" t="s">
        <v>112</v>
      </c>
      <c r="C58" s="185" t="s">
        <v>195</v>
      </c>
      <c r="D58" s="185" t="s">
        <v>327</v>
      </c>
      <c r="E58" s="200"/>
      <c r="F58" s="312">
        <f>F59</f>
        <v>25</v>
      </c>
      <c r="G58" s="180">
        <f t="shared" si="0"/>
        <v>3.5</v>
      </c>
      <c r="H58" s="335">
        <f>H59</f>
        <v>28.5</v>
      </c>
      <c r="I58" s="321"/>
    </row>
    <row r="59" spans="1:9" ht="38.25">
      <c r="A59" s="311" t="s">
        <v>301</v>
      </c>
      <c r="B59" s="185" t="s">
        <v>112</v>
      </c>
      <c r="C59" s="185" t="s">
        <v>195</v>
      </c>
      <c r="D59" s="185" t="s">
        <v>328</v>
      </c>
      <c r="E59" s="200"/>
      <c r="F59" s="312">
        <v>25</v>
      </c>
      <c r="G59" s="180">
        <f t="shared" si="0"/>
        <v>3.5</v>
      </c>
      <c r="H59" s="335">
        <f>H60</f>
        <v>28.5</v>
      </c>
      <c r="I59" s="321"/>
    </row>
    <row r="60" spans="1:9" ht="12.75">
      <c r="A60" s="196" t="s">
        <v>320</v>
      </c>
      <c r="B60" s="185" t="s">
        <v>112</v>
      </c>
      <c r="C60" s="185" t="s">
        <v>195</v>
      </c>
      <c r="D60" s="185" t="s">
        <v>328</v>
      </c>
      <c r="E60" s="157" t="s">
        <v>122</v>
      </c>
      <c r="F60" s="183">
        <f>'Прил 6.'!G57</f>
        <v>25</v>
      </c>
      <c r="G60" s="180">
        <f t="shared" si="0"/>
        <v>3.5</v>
      </c>
      <c r="H60" s="338">
        <f>'Прил 6.'!I57</f>
        <v>28.5</v>
      </c>
      <c r="I60" s="321"/>
    </row>
    <row r="61" spans="1:8" ht="25.5">
      <c r="A61" s="203" t="s">
        <v>257</v>
      </c>
      <c r="B61" s="185" t="s">
        <v>112</v>
      </c>
      <c r="C61" s="185" t="s">
        <v>195</v>
      </c>
      <c r="D61" s="185" t="s">
        <v>204</v>
      </c>
      <c r="E61" s="185"/>
      <c r="F61" s="183">
        <f>F62</f>
        <v>0</v>
      </c>
      <c r="G61" s="289">
        <f t="shared" si="0"/>
        <v>211.5</v>
      </c>
      <c r="H61" s="338">
        <f>H62</f>
        <v>211.5</v>
      </c>
    </row>
    <row r="62" spans="1:8" ht="12.75">
      <c r="A62" s="196" t="s">
        <v>320</v>
      </c>
      <c r="B62" s="185" t="s">
        <v>112</v>
      </c>
      <c r="C62" s="185" t="s">
        <v>195</v>
      </c>
      <c r="D62" s="185" t="s">
        <v>204</v>
      </c>
      <c r="E62" s="185" t="s">
        <v>122</v>
      </c>
      <c r="F62" s="183">
        <f>'Прил 6.'!G59</f>
        <v>0</v>
      </c>
      <c r="G62" s="289">
        <f t="shared" si="0"/>
        <v>211.5</v>
      </c>
      <c r="H62" s="338">
        <f>'Прил 6.'!I59</f>
        <v>211.5</v>
      </c>
    </row>
    <row r="63" spans="1:8" ht="12.75">
      <c r="A63" s="201" t="s">
        <v>133</v>
      </c>
      <c r="B63" s="197" t="s">
        <v>113</v>
      </c>
      <c r="C63" s="197"/>
      <c r="D63" s="197"/>
      <c r="E63" s="197"/>
      <c r="F63" s="179">
        <f>F64</f>
        <v>217.6</v>
      </c>
      <c r="G63" s="289">
        <f t="shared" si="0"/>
        <v>42.00000000000003</v>
      </c>
      <c r="H63" s="179">
        <f>H64</f>
        <v>259.6</v>
      </c>
    </row>
    <row r="64" spans="1:8" ht="12.75">
      <c r="A64" s="201" t="s">
        <v>54</v>
      </c>
      <c r="B64" s="197" t="s">
        <v>113</v>
      </c>
      <c r="C64" s="197" t="s">
        <v>117</v>
      </c>
      <c r="D64" s="197"/>
      <c r="E64" s="197"/>
      <c r="F64" s="179">
        <f>F65</f>
        <v>217.6</v>
      </c>
      <c r="G64" s="289">
        <f t="shared" si="0"/>
        <v>42.00000000000003</v>
      </c>
      <c r="H64" s="179">
        <f>H65</f>
        <v>259.6</v>
      </c>
    </row>
    <row r="65" spans="1:8" ht="76.5">
      <c r="A65" s="210" t="s">
        <v>258</v>
      </c>
      <c r="B65" s="185" t="s">
        <v>113</v>
      </c>
      <c r="C65" s="185" t="s">
        <v>117</v>
      </c>
      <c r="D65" s="185" t="s">
        <v>326</v>
      </c>
      <c r="E65" s="185"/>
      <c r="F65" s="183">
        <f>F66+F67+F68</f>
        <v>217.6</v>
      </c>
      <c r="G65" s="289">
        <f t="shared" si="0"/>
        <v>42.00000000000003</v>
      </c>
      <c r="H65" s="183">
        <f>H66+H67+H68</f>
        <v>259.6</v>
      </c>
    </row>
    <row r="66" spans="1:9" ht="12.75">
      <c r="A66" s="196" t="s">
        <v>144</v>
      </c>
      <c r="B66" s="185" t="s">
        <v>113</v>
      </c>
      <c r="C66" s="185" t="s">
        <v>117</v>
      </c>
      <c r="D66" s="185" t="s">
        <v>326</v>
      </c>
      <c r="E66" s="200" t="s">
        <v>115</v>
      </c>
      <c r="F66" s="183">
        <f>'Прил 6.'!G63</f>
        <v>167.13</v>
      </c>
      <c r="G66" s="289">
        <f t="shared" si="0"/>
        <v>32.25</v>
      </c>
      <c r="H66" s="183">
        <f>'Прил 6.'!I63</f>
        <v>199.38</v>
      </c>
      <c r="I66" s="170" t="s">
        <v>150</v>
      </c>
    </row>
    <row r="67" spans="1:9" ht="38.25">
      <c r="A67" s="196" t="s">
        <v>145</v>
      </c>
      <c r="B67" s="185" t="s">
        <v>113</v>
      </c>
      <c r="C67" s="185" t="s">
        <v>117</v>
      </c>
      <c r="D67" s="185" t="s">
        <v>326</v>
      </c>
      <c r="E67" s="200" t="s">
        <v>142</v>
      </c>
      <c r="F67" s="183">
        <f>'Прил 6.'!G64</f>
        <v>50.47</v>
      </c>
      <c r="G67" s="289">
        <f t="shared" si="0"/>
        <v>9.75</v>
      </c>
      <c r="H67" s="183">
        <f>'Прил 6.'!I64</f>
        <v>60.22</v>
      </c>
      <c r="I67" s="170" t="s">
        <v>150</v>
      </c>
    </row>
    <row r="68" spans="1:9" ht="12.75">
      <c r="A68" s="196" t="s">
        <v>320</v>
      </c>
      <c r="B68" s="185" t="s">
        <v>113</v>
      </c>
      <c r="C68" s="185" t="s">
        <v>117</v>
      </c>
      <c r="D68" s="185" t="s">
        <v>326</v>
      </c>
      <c r="E68" s="185" t="s">
        <v>122</v>
      </c>
      <c r="F68" s="290"/>
      <c r="G68" s="289">
        <f t="shared" si="0"/>
        <v>0</v>
      </c>
      <c r="H68" s="183">
        <v>0</v>
      </c>
      <c r="I68" s="170" t="s">
        <v>150</v>
      </c>
    </row>
    <row r="69" spans="1:8" ht="25.5" customHeight="1">
      <c r="A69" s="201" t="s">
        <v>167</v>
      </c>
      <c r="B69" s="197" t="s">
        <v>117</v>
      </c>
      <c r="C69" s="197"/>
      <c r="D69" s="197"/>
      <c r="E69" s="197"/>
      <c r="F69" s="179">
        <f>F70+F77</f>
        <v>40</v>
      </c>
      <c r="G69" s="289">
        <f t="shared" si="0"/>
        <v>0</v>
      </c>
      <c r="H69" s="179">
        <f>H70+H77</f>
        <v>40</v>
      </c>
    </row>
    <row r="70" spans="1:8" ht="33.75" customHeight="1">
      <c r="A70" s="201" t="s">
        <v>303</v>
      </c>
      <c r="B70" s="197" t="s">
        <v>117</v>
      </c>
      <c r="C70" s="197" t="s">
        <v>299</v>
      </c>
      <c r="D70" s="197"/>
      <c r="E70" s="197"/>
      <c r="F70" s="179">
        <f>F73</f>
        <v>35</v>
      </c>
      <c r="G70" s="289">
        <f t="shared" si="0"/>
        <v>0</v>
      </c>
      <c r="H70" s="179">
        <f>H73</f>
        <v>35</v>
      </c>
    </row>
    <row r="71" spans="1:8" ht="33.75" customHeight="1">
      <c r="A71" s="198" t="s">
        <v>254</v>
      </c>
      <c r="B71" s="185" t="s">
        <v>117</v>
      </c>
      <c r="C71" s="185" t="s">
        <v>299</v>
      </c>
      <c r="D71" s="185" t="s">
        <v>239</v>
      </c>
      <c r="E71" s="197"/>
      <c r="F71" s="183">
        <f>F73</f>
        <v>35</v>
      </c>
      <c r="G71" s="289">
        <f t="shared" si="0"/>
        <v>0</v>
      </c>
      <c r="H71" s="183">
        <f>H73</f>
        <v>35</v>
      </c>
    </row>
    <row r="72" spans="1:8" ht="33.75" customHeight="1">
      <c r="A72" s="203" t="s">
        <v>228</v>
      </c>
      <c r="B72" s="185" t="s">
        <v>117</v>
      </c>
      <c r="C72" s="185" t="s">
        <v>299</v>
      </c>
      <c r="D72" s="185" t="s">
        <v>175</v>
      </c>
      <c r="E72" s="197"/>
      <c r="F72" s="183">
        <f>F73</f>
        <v>35</v>
      </c>
      <c r="G72" s="289">
        <f t="shared" si="0"/>
        <v>0</v>
      </c>
      <c r="H72" s="183">
        <f>H73</f>
        <v>35</v>
      </c>
    </row>
    <row r="73" spans="1:8" ht="27.75" customHeight="1">
      <c r="A73" s="203" t="s">
        <v>244</v>
      </c>
      <c r="B73" s="185" t="s">
        <v>117</v>
      </c>
      <c r="C73" s="185" t="s">
        <v>299</v>
      </c>
      <c r="D73" s="185" t="s">
        <v>245</v>
      </c>
      <c r="E73" s="185"/>
      <c r="F73" s="183">
        <f>F76</f>
        <v>35</v>
      </c>
      <c r="G73" s="289">
        <f t="shared" si="0"/>
        <v>0</v>
      </c>
      <c r="H73" s="183">
        <f>H76</f>
        <v>35</v>
      </c>
    </row>
    <row r="74" spans="1:8" ht="18.75" customHeight="1">
      <c r="A74" s="195" t="s">
        <v>234</v>
      </c>
      <c r="B74" s="185" t="s">
        <v>117</v>
      </c>
      <c r="C74" s="185" t="s">
        <v>299</v>
      </c>
      <c r="D74" s="185" t="s">
        <v>227</v>
      </c>
      <c r="E74" s="185"/>
      <c r="F74" s="183">
        <f>F75</f>
        <v>35</v>
      </c>
      <c r="G74" s="289">
        <f t="shared" si="0"/>
        <v>0</v>
      </c>
      <c r="H74" s="183">
        <f>H75</f>
        <v>35</v>
      </c>
    </row>
    <row r="75" spans="1:8" ht="27.75" customHeight="1">
      <c r="A75" s="203" t="s">
        <v>168</v>
      </c>
      <c r="B75" s="185" t="s">
        <v>117</v>
      </c>
      <c r="C75" s="185" t="s">
        <v>299</v>
      </c>
      <c r="D75" s="185" t="s">
        <v>211</v>
      </c>
      <c r="E75" s="185"/>
      <c r="F75" s="183">
        <f>F76</f>
        <v>35</v>
      </c>
      <c r="G75" s="289">
        <f t="shared" si="0"/>
        <v>0</v>
      </c>
      <c r="H75" s="183">
        <f>H76</f>
        <v>35</v>
      </c>
    </row>
    <row r="76" spans="1:8" ht="25.5" customHeight="1">
      <c r="A76" s="196" t="s">
        <v>320</v>
      </c>
      <c r="B76" s="185" t="s">
        <v>117</v>
      </c>
      <c r="C76" s="185" t="s">
        <v>299</v>
      </c>
      <c r="D76" s="185" t="s">
        <v>211</v>
      </c>
      <c r="E76" s="185" t="s">
        <v>122</v>
      </c>
      <c r="F76" s="183">
        <f>'Прил 6.'!G73</f>
        <v>35</v>
      </c>
      <c r="G76" s="289">
        <f t="shared" si="0"/>
        <v>0</v>
      </c>
      <c r="H76" s="183">
        <f>'Прил 6.'!I73</f>
        <v>35</v>
      </c>
    </row>
    <row r="77" spans="1:8" ht="25.5">
      <c r="A77" s="212" t="s">
        <v>222</v>
      </c>
      <c r="B77" s="197" t="s">
        <v>117</v>
      </c>
      <c r="C77" s="197" t="s">
        <v>221</v>
      </c>
      <c r="D77" s="197"/>
      <c r="E77" s="197"/>
      <c r="F77" s="179">
        <f aca="true" t="shared" si="1" ref="F77:F82">F78</f>
        <v>5</v>
      </c>
      <c r="G77" s="289">
        <f aca="true" t="shared" si="2" ref="G77:G125">H77-F77</f>
        <v>0</v>
      </c>
      <c r="H77" s="179">
        <f>H79</f>
        <v>5</v>
      </c>
    </row>
    <row r="78" spans="1:8" ht="25.5">
      <c r="A78" s="198" t="s">
        <v>254</v>
      </c>
      <c r="B78" s="185" t="s">
        <v>117</v>
      </c>
      <c r="C78" s="185" t="s">
        <v>221</v>
      </c>
      <c r="D78" s="185" t="s">
        <v>239</v>
      </c>
      <c r="E78" s="197"/>
      <c r="F78" s="183">
        <f t="shared" si="1"/>
        <v>5</v>
      </c>
      <c r="G78" s="289">
        <f t="shared" si="2"/>
        <v>0</v>
      </c>
      <c r="H78" s="183">
        <f>H79</f>
        <v>5</v>
      </c>
    </row>
    <row r="79" spans="1:8" ht="12.75">
      <c r="A79" s="203" t="s">
        <v>228</v>
      </c>
      <c r="B79" s="185" t="s">
        <v>117</v>
      </c>
      <c r="C79" s="185" t="s">
        <v>221</v>
      </c>
      <c r="D79" s="185" t="s">
        <v>175</v>
      </c>
      <c r="E79" s="185"/>
      <c r="F79" s="183">
        <f t="shared" si="1"/>
        <v>5</v>
      </c>
      <c r="G79" s="289">
        <f t="shared" si="2"/>
        <v>0</v>
      </c>
      <c r="H79" s="183">
        <f>H80</f>
        <v>5</v>
      </c>
    </row>
    <row r="80" spans="1:8" ht="12.75">
      <c r="A80" s="203" t="s">
        <v>244</v>
      </c>
      <c r="B80" s="185" t="s">
        <v>117</v>
      </c>
      <c r="C80" s="185" t="s">
        <v>221</v>
      </c>
      <c r="D80" s="185" t="s">
        <v>245</v>
      </c>
      <c r="E80" s="185"/>
      <c r="F80" s="183">
        <f t="shared" si="1"/>
        <v>5</v>
      </c>
      <c r="G80" s="289">
        <f t="shared" si="2"/>
        <v>0</v>
      </c>
      <c r="H80" s="183">
        <f>H81</f>
        <v>5</v>
      </c>
    </row>
    <row r="81" spans="1:8" ht="12.75">
      <c r="A81" s="158" t="s">
        <v>234</v>
      </c>
      <c r="B81" s="185" t="s">
        <v>117</v>
      </c>
      <c r="C81" s="185" t="s">
        <v>221</v>
      </c>
      <c r="D81" s="185" t="s">
        <v>227</v>
      </c>
      <c r="E81" s="185"/>
      <c r="F81" s="183">
        <f t="shared" si="1"/>
        <v>5</v>
      </c>
      <c r="G81" s="289">
        <f t="shared" si="2"/>
        <v>0</v>
      </c>
      <c r="H81" s="183">
        <f>H82</f>
        <v>5</v>
      </c>
    </row>
    <row r="82" spans="1:8" ht="25.5">
      <c r="A82" s="203" t="s">
        <v>230</v>
      </c>
      <c r="B82" s="185" t="s">
        <v>117</v>
      </c>
      <c r="C82" s="185" t="s">
        <v>221</v>
      </c>
      <c r="D82" s="185" t="s">
        <v>229</v>
      </c>
      <c r="E82" s="185"/>
      <c r="F82" s="183">
        <f t="shared" si="1"/>
        <v>5</v>
      </c>
      <c r="G82" s="289">
        <f t="shared" si="2"/>
        <v>0</v>
      </c>
      <c r="H82" s="183">
        <f>H83</f>
        <v>5</v>
      </c>
    </row>
    <row r="83" spans="1:8" ht="12.75">
      <c r="A83" s="196" t="s">
        <v>320</v>
      </c>
      <c r="B83" s="185" t="s">
        <v>117</v>
      </c>
      <c r="C83" s="185" t="s">
        <v>221</v>
      </c>
      <c r="D83" s="185" t="s">
        <v>229</v>
      </c>
      <c r="E83" s="185" t="s">
        <v>122</v>
      </c>
      <c r="F83" s="183">
        <f>'Прил 6.'!G80</f>
        <v>5</v>
      </c>
      <c r="G83" s="289">
        <f t="shared" si="2"/>
        <v>0</v>
      </c>
      <c r="H83" s="183">
        <f>'Прил 6.'!I80</f>
        <v>5</v>
      </c>
    </row>
    <row r="84" spans="1:8" ht="12.75">
      <c r="A84" s="252" t="s">
        <v>291</v>
      </c>
      <c r="B84" s="197" t="s">
        <v>120</v>
      </c>
      <c r="C84" s="197"/>
      <c r="D84" s="197"/>
      <c r="E84" s="197"/>
      <c r="F84" s="179">
        <f aca="true" t="shared" si="3" ref="F84:F89">F85</f>
        <v>0</v>
      </c>
      <c r="G84" s="180">
        <f t="shared" si="2"/>
        <v>526.5</v>
      </c>
      <c r="H84" s="337">
        <f aca="true" t="shared" si="4" ref="H84:H89">H85</f>
        <v>526.5</v>
      </c>
    </row>
    <row r="85" spans="1:8" ht="12.75">
      <c r="A85" s="252" t="s">
        <v>310</v>
      </c>
      <c r="B85" s="197" t="s">
        <v>120</v>
      </c>
      <c r="C85" s="197" t="s">
        <v>121</v>
      </c>
      <c r="D85" s="197"/>
      <c r="E85" s="197"/>
      <c r="F85" s="179">
        <f t="shared" si="3"/>
        <v>0</v>
      </c>
      <c r="G85" s="180">
        <f t="shared" si="2"/>
        <v>526.5</v>
      </c>
      <c r="H85" s="337">
        <f t="shared" si="4"/>
        <v>526.5</v>
      </c>
    </row>
    <row r="86" spans="1:8" ht="25.5">
      <c r="A86" s="198" t="s">
        <v>254</v>
      </c>
      <c r="B86" s="185" t="s">
        <v>120</v>
      </c>
      <c r="C86" s="185" t="s">
        <v>121</v>
      </c>
      <c r="D86" s="185" t="s">
        <v>239</v>
      </c>
      <c r="E86" s="185"/>
      <c r="F86" s="183">
        <f t="shared" si="3"/>
        <v>0</v>
      </c>
      <c r="G86" s="180">
        <f t="shared" si="2"/>
        <v>526.5</v>
      </c>
      <c r="H86" s="338">
        <f t="shared" si="4"/>
        <v>526.5</v>
      </c>
    </row>
    <row r="87" spans="1:8" ht="12.75">
      <c r="A87" s="198" t="s">
        <v>242</v>
      </c>
      <c r="B87" s="185" t="s">
        <v>120</v>
      </c>
      <c r="C87" s="185" t="s">
        <v>121</v>
      </c>
      <c r="D87" s="185" t="s">
        <v>241</v>
      </c>
      <c r="E87" s="185"/>
      <c r="F87" s="183">
        <f t="shared" si="3"/>
        <v>0</v>
      </c>
      <c r="G87" s="180">
        <f t="shared" si="2"/>
        <v>526.5</v>
      </c>
      <c r="H87" s="338">
        <f t="shared" si="4"/>
        <v>526.5</v>
      </c>
    </row>
    <row r="88" spans="1:8" ht="25.5">
      <c r="A88" s="203" t="s">
        <v>296</v>
      </c>
      <c r="B88" s="185" t="s">
        <v>120</v>
      </c>
      <c r="C88" s="185" t="s">
        <v>121</v>
      </c>
      <c r="D88" s="185" t="s">
        <v>293</v>
      </c>
      <c r="E88" s="185"/>
      <c r="F88" s="183">
        <f t="shared" si="3"/>
        <v>0</v>
      </c>
      <c r="G88" s="180">
        <f t="shared" si="2"/>
        <v>526.5</v>
      </c>
      <c r="H88" s="338">
        <f t="shared" si="4"/>
        <v>526.5</v>
      </c>
    </row>
    <row r="89" spans="1:8" ht="25.5">
      <c r="A89" s="203" t="s">
        <v>297</v>
      </c>
      <c r="B89" s="185" t="s">
        <v>120</v>
      </c>
      <c r="C89" s="185" t="s">
        <v>121</v>
      </c>
      <c r="D89" s="185" t="s">
        <v>294</v>
      </c>
      <c r="E89" s="185"/>
      <c r="F89" s="183">
        <f t="shared" si="3"/>
        <v>0</v>
      </c>
      <c r="G89" s="180">
        <f t="shared" si="2"/>
        <v>526.5</v>
      </c>
      <c r="H89" s="338">
        <f t="shared" si="4"/>
        <v>526.5</v>
      </c>
    </row>
    <row r="90" spans="1:8" ht="25.5">
      <c r="A90" s="184" t="s">
        <v>223</v>
      </c>
      <c r="B90" s="185" t="s">
        <v>120</v>
      </c>
      <c r="C90" s="185" t="s">
        <v>121</v>
      </c>
      <c r="D90" s="185" t="s">
        <v>295</v>
      </c>
      <c r="E90" s="185"/>
      <c r="F90" s="183">
        <f>F91+F92</f>
        <v>0</v>
      </c>
      <c r="G90" s="180">
        <f t="shared" si="2"/>
        <v>526.5</v>
      </c>
      <c r="H90" s="338">
        <f>H91+H92</f>
        <v>526.5</v>
      </c>
    </row>
    <row r="91" spans="1:8" ht="12.75">
      <c r="A91" s="196" t="s">
        <v>321</v>
      </c>
      <c r="B91" s="185" t="s">
        <v>120</v>
      </c>
      <c r="C91" s="185" t="s">
        <v>121</v>
      </c>
      <c r="D91" s="185" t="s">
        <v>295</v>
      </c>
      <c r="E91" s="185" t="s">
        <v>127</v>
      </c>
      <c r="F91" s="175">
        <v>0</v>
      </c>
      <c r="G91" s="180">
        <f t="shared" si="2"/>
        <v>404.4</v>
      </c>
      <c r="H91" s="338">
        <v>404.4</v>
      </c>
    </row>
    <row r="92" spans="1:8" ht="38.25">
      <c r="A92" s="196" t="s">
        <v>151</v>
      </c>
      <c r="B92" s="185" t="s">
        <v>120</v>
      </c>
      <c r="C92" s="185" t="s">
        <v>121</v>
      </c>
      <c r="D92" s="185" t="s">
        <v>295</v>
      </c>
      <c r="E92" s="185" t="s">
        <v>143</v>
      </c>
      <c r="F92" s="175">
        <v>0</v>
      </c>
      <c r="G92" s="180">
        <f t="shared" si="2"/>
        <v>122.1</v>
      </c>
      <c r="H92" s="338">
        <v>122.1</v>
      </c>
    </row>
    <row r="93" spans="1:11" ht="12.75">
      <c r="A93" s="155" t="s">
        <v>274</v>
      </c>
      <c r="B93" s="153" t="s">
        <v>121</v>
      </c>
      <c r="C93" s="153"/>
      <c r="D93" s="153"/>
      <c r="E93" s="153"/>
      <c r="F93" s="274">
        <f aca="true" t="shared" si="5" ref="F93:F98">F94</f>
        <v>0</v>
      </c>
      <c r="G93" s="289">
        <f t="shared" si="2"/>
        <v>522.4</v>
      </c>
      <c r="H93" s="274">
        <f aca="true" t="shared" si="6" ref="H93:H98">H94</f>
        <v>522.4</v>
      </c>
      <c r="I93" s="297"/>
      <c r="J93" s="273"/>
      <c r="K93" s="299"/>
    </row>
    <row r="94" spans="1:11" ht="12.75">
      <c r="A94" s="155" t="s">
        <v>275</v>
      </c>
      <c r="B94" s="121" t="s">
        <v>121</v>
      </c>
      <c r="C94" s="197" t="s">
        <v>117</v>
      </c>
      <c r="D94" s="197"/>
      <c r="E94" s="153"/>
      <c r="F94" s="274">
        <f t="shared" si="5"/>
        <v>0</v>
      </c>
      <c r="G94" s="289">
        <f t="shared" si="2"/>
        <v>522.4</v>
      </c>
      <c r="H94" s="274">
        <f t="shared" si="6"/>
        <v>522.4</v>
      </c>
      <c r="I94" s="297">
        <f>I97</f>
        <v>0</v>
      </c>
      <c r="J94" s="273"/>
      <c r="K94" s="299"/>
    </row>
    <row r="95" spans="1:11" ht="25.5">
      <c r="A95" s="198" t="s">
        <v>254</v>
      </c>
      <c r="B95" s="77" t="s">
        <v>121</v>
      </c>
      <c r="C95" s="185" t="s">
        <v>117</v>
      </c>
      <c r="D95" s="185" t="s">
        <v>239</v>
      </c>
      <c r="E95" s="58"/>
      <c r="F95" s="275">
        <f t="shared" si="5"/>
        <v>0</v>
      </c>
      <c r="G95" s="288">
        <f t="shared" si="2"/>
        <v>522.4</v>
      </c>
      <c r="H95" s="275">
        <f t="shared" si="6"/>
        <v>522.4</v>
      </c>
      <c r="I95" s="298"/>
      <c r="J95" s="273"/>
      <c r="K95" s="300"/>
    </row>
    <row r="96" spans="1:11" ht="12.75">
      <c r="A96" s="203" t="s">
        <v>228</v>
      </c>
      <c r="B96" s="58" t="s">
        <v>121</v>
      </c>
      <c r="C96" s="58" t="s">
        <v>117</v>
      </c>
      <c r="D96" s="185" t="s">
        <v>175</v>
      </c>
      <c r="E96" s="270"/>
      <c r="F96" s="275">
        <f t="shared" si="5"/>
        <v>0</v>
      </c>
      <c r="G96" s="288">
        <f t="shared" si="2"/>
        <v>522.4</v>
      </c>
      <c r="H96" s="275">
        <f t="shared" si="6"/>
        <v>522.4</v>
      </c>
      <c r="I96" s="298"/>
      <c r="J96" s="273"/>
      <c r="K96" s="300"/>
    </row>
    <row r="97" spans="1:11" ht="25.5">
      <c r="A97" s="73" t="s">
        <v>273</v>
      </c>
      <c r="B97" s="185" t="s">
        <v>121</v>
      </c>
      <c r="C97" s="185" t="s">
        <v>117</v>
      </c>
      <c r="D97" s="185" t="s">
        <v>272</v>
      </c>
      <c r="E97" s="270"/>
      <c r="F97" s="275">
        <f t="shared" si="5"/>
        <v>0</v>
      </c>
      <c r="G97" s="288">
        <f t="shared" si="2"/>
        <v>522.4</v>
      </c>
      <c r="H97" s="275">
        <f t="shared" si="6"/>
        <v>522.4</v>
      </c>
      <c r="I97" s="298">
        <f>I98</f>
        <v>0</v>
      </c>
      <c r="J97" s="273"/>
      <c r="K97" s="300"/>
    </row>
    <row r="98" spans="1:11" ht="25.5">
      <c r="A98" s="195" t="s">
        <v>325</v>
      </c>
      <c r="B98" s="58" t="s">
        <v>121</v>
      </c>
      <c r="C98" s="58" t="s">
        <v>117</v>
      </c>
      <c r="D98" s="58" t="s">
        <v>324</v>
      </c>
      <c r="E98" s="270"/>
      <c r="F98" s="320">
        <f t="shared" si="5"/>
        <v>0</v>
      </c>
      <c r="G98" s="288">
        <f t="shared" si="2"/>
        <v>522.4</v>
      </c>
      <c r="H98" s="320">
        <f t="shared" si="6"/>
        <v>522.4</v>
      </c>
      <c r="I98" s="298">
        <v>0</v>
      </c>
      <c r="J98" s="273"/>
      <c r="K98" s="300"/>
    </row>
    <row r="99" spans="1:11" ht="12.75">
      <c r="A99" s="196" t="s">
        <v>320</v>
      </c>
      <c r="B99" s="185" t="s">
        <v>121</v>
      </c>
      <c r="C99" s="185" t="s">
        <v>117</v>
      </c>
      <c r="D99" s="185" t="s">
        <v>324</v>
      </c>
      <c r="E99" s="271">
        <v>244</v>
      </c>
      <c r="F99" s="183">
        <v>0</v>
      </c>
      <c r="G99" s="288">
        <f t="shared" si="2"/>
        <v>522.4</v>
      </c>
      <c r="H99" s="183">
        <f>'Прил 6.'!I95</f>
        <v>522.4</v>
      </c>
      <c r="I99" s="272"/>
      <c r="J99" s="273"/>
      <c r="K99" s="272"/>
    </row>
    <row r="100" spans="1:8" ht="17.25" customHeight="1">
      <c r="A100" s="201" t="s">
        <v>200</v>
      </c>
      <c r="B100" s="197" t="s">
        <v>128</v>
      </c>
      <c r="C100" s="197"/>
      <c r="D100" s="197"/>
      <c r="E100" s="197"/>
      <c r="F100" s="179">
        <f>F101</f>
        <v>3289.6800000000003</v>
      </c>
      <c r="G100" s="289">
        <f t="shared" si="2"/>
        <v>2318.66</v>
      </c>
      <c r="H100" s="337">
        <f>H101</f>
        <v>5608.34</v>
      </c>
    </row>
    <row r="101" spans="1:8" ht="18" customHeight="1">
      <c r="A101" s="201" t="s">
        <v>129</v>
      </c>
      <c r="B101" s="197" t="s">
        <v>128</v>
      </c>
      <c r="C101" s="197" t="s">
        <v>112</v>
      </c>
      <c r="D101" s="197"/>
      <c r="E101" s="197"/>
      <c r="F101" s="179">
        <f>F103</f>
        <v>3289.6800000000003</v>
      </c>
      <c r="G101" s="289">
        <f t="shared" si="2"/>
        <v>2318.66</v>
      </c>
      <c r="H101" s="337">
        <f>H103</f>
        <v>5608.34</v>
      </c>
    </row>
    <row r="102" spans="1:8" ht="27.75" customHeight="1">
      <c r="A102" s="198" t="s">
        <v>254</v>
      </c>
      <c r="B102" s="185" t="s">
        <v>128</v>
      </c>
      <c r="C102" s="185" t="s">
        <v>112</v>
      </c>
      <c r="D102" s="185" t="s">
        <v>239</v>
      </c>
      <c r="E102" s="197"/>
      <c r="F102" s="183">
        <f>F103</f>
        <v>3289.6800000000003</v>
      </c>
      <c r="G102" s="289">
        <f t="shared" si="2"/>
        <v>2318.66</v>
      </c>
      <c r="H102" s="338">
        <f>H103</f>
        <v>5608.34</v>
      </c>
    </row>
    <row r="103" spans="1:8" ht="33.75" customHeight="1">
      <c r="A103" s="203" t="s">
        <v>246</v>
      </c>
      <c r="B103" s="185" t="s">
        <v>128</v>
      </c>
      <c r="C103" s="185" t="s">
        <v>112</v>
      </c>
      <c r="D103" s="185" t="s">
        <v>174</v>
      </c>
      <c r="E103" s="185"/>
      <c r="F103" s="183">
        <f>F106</f>
        <v>3289.6800000000003</v>
      </c>
      <c r="G103" s="289">
        <f t="shared" si="2"/>
        <v>2318.66</v>
      </c>
      <c r="H103" s="338">
        <f>H106</f>
        <v>5608.34</v>
      </c>
    </row>
    <row r="104" spans="1:8" ht="12.75">
      <c r="A104" s="203" t="s">
        <v>152</v>
      </c>
      <c r="B104" s="185" t="s">
        <v>128</v>
      </c>
      <c r="C104" s="185" t="s">
        <v>112</v>
      </c>
      <c r="D104" s="185" t="s">
        <v>172</v>
      </c>
      <c r="E104" s="185"/>
      <c r="F104" s="183"/>
      <c r="G104" s="289">
        <f t="shared" si="2"/>
        <v>0</v>
      </c>
      <c r="H104" s="338"/>
    </row>
    <row r="105" spans="1:8" ht="25.5">
      <c r="A105" s="203" t="s">
        <v>248</v>
      </c>
      <c r="B105" s="185" t="s">
        <v>128</v>
      </c>
      <c r="C105" s="185" t="s">
        <v>112</v>
      </c>
      <c r="D105" s="185" t="s">
        <v>247</v>
      </c>
      <c r="E105" s="185"/>
      <c r="F105" s="183">
        <f>F106</f>
        <v>3289.6800000000003</v>
      </c>
      <c r="G105" s="289">
        <f t="shared" si="2"/>
        <v>2318.66</v>
      </c>
      <c r="H105" s="338">
        <f>H106</f>
        <v>5608.34</v>
      </c>
    </row>
    <row r="106" spans="1:8" ht="25.5">
      <c r="A106" s="203" t="s">
        <v>232</v>
      </c>
      <c r="B106" s="185" t="s">
        <v>128</v>
      </c>
      <c r="C106" s="185" t="s">
        <v>112</v>
      </c>
      <c r="D106" s="185" t="s">
        <v>212</v>
      </c>
      <c r="E106" s="185"/>
      <c r="F106" s="183">
        <f>F107+F111</f>
        <v>3289.6800000000003</v>
      </c>
      <c r="G106" s="289">
        <f t="shared" si="2"/>
        <v>2318.66</v>
      </c>
      <c r="H106" s="338">
        <f>H107+H111</f>
        <v>5608.34</v>
      </c>
    </row>
    <row r="107" spans="1:8" ht="25.5">
      <c r="A107" s="184" t="s">
        <v>223</v>
      </c>
      <c r="B107" s="185" t="s">
        <v>128</v>
      </c>
      <c r="C107" s="185" t="s">
        <v>112</v>
      </c>
      <c r="D107" s="185" t="s">
        <v>213</v>
      </c>
      <c r="E107" s="185"/>
      <c r="F107" s="183">
        <f>F108+F109+F110</f>
        <v>3289.6800000000003</v>
      </c>
      <c r="G107" s="289">
        <f t="shared" si="2"/>
        <v>2145.66</v>
      </c>
      <c r="H107" s="338">
        <f>H108+H109+H110</f>
        <v>5435.34</v>
      </c>
    </row>
    <row r="108" spans="1:8" ht="12.75">
      <c r="A108" s="196" t="s">
        <v>321</v>
      </c>
      <c r="B108" s="185" t="s">
        <v>128</v>
      </c>
      <c r="C108" s="185" t="s">
        <v>112</v>
      </c>
      <c r="D108" s="185" t="s">
        <v>213</v>
      </c>
      <c r="E108" s="185" t="s">
        <v>127</v>
      </c>
      <c r="F108" s="183">
        <f>'Прил 6.'!G104</f>
        <v>2480.55</v>
      </c>
      <c r="G108" s="289">
        <f t="shared" si="2"/>
        <v>1644.33</v>
      </c>
      <c r="H108" s="338">
        <f>'Прил 6.'!I104</f>
        <v>4124.88</v>
      </c>
    </row>
    <row r="109" spans="1:8" ht="38.25">
      <c r="A109" s="196" t="s">
        <v>151</v>
      </c>
      <c r="B109" s="185" t="s">
        <v>128</v>
      </c>
      <c r="C109" s="185" t="s">
        <v>112</v>
      </c>
      <c r="D109" s="185" t="s">
        <v>213</v>
      </c>
      <c r="E109" s="185" t="s">
        <v>143</v>
      </c>
      <c r="F109" s="183">
        <f>'Прил 6.'!G105</f>
        <v>749.13</v>
      </c>
      <c r="G109" s="289">
        <f t="shared" si="2"/>
        <v>496.59000000000003</v>
      </c>
      <c r="H109" s="338">
        <f>'Прил 6.'!I105</f>
        <v>1245.72</v>
      </c>
    </row>
    <row r="110" spans="1:8" ht="12.75">
      <c r="A110" s="196" t="s">
        <v>320</v>
      </c>
      <c r="B110" s="185" t="s">
        <v>128</v>
      </c>
      <c r="C110" s="185" t="s">
        <v>112</v>
      </c>
      <c r="D110" s="185" t="s">
        <v>213</v>
      </c>
      <c r="E110" s="185" t="s">
        <v>122</v>
      </c>
      <c r="F110" s="183">
        <f>'Прил 6.'!G106</f>
        <v>60</v>
      </c>
      <c r="G110" s="289">
        <f t="shared" si="2"/>
        <v>4.739999999999995</v>
      </c>
      <c r="H110" s="338">
        <f>'Прил 6.'!I106</f>
        <v>64.74</v>
      </c>
    </row>
    <row r="111" spans="1:8" ht="25.5">
      <c r="A111" s="203" t="s">
        <v>220</v>
      </c>
      <c r="B111" s="185" t="s">
        <v>128</v>
      </c>
      <c r="C111" s="185" t="s">
        <v>112</v>
      </c>
      <c r="D111" s="185" t="s">
        <v>205</v>
      </c>
      <c r="E111" s="185"/>
      <c r="F111" s="290">
        <f>F112</f>
        <v>0</v>
      </c>
      <c r="G111" s="289">
        <f t="shared" si="2"/>
        <v>173</v>
      </c>
      <c r="H111" s="338">
        <f>'Прил 6.'!I107</f>
        <v>173</v>
      </c>
    </row>
    <row r="112" spans="1:8" ht="12.75">
      <c r="A112" s="196" t="s">
        <v>320</v>
      </c>
      <c r="B112" s="185" t="s">
        <v>128</v>
      </c>
      <c r="C112" s="185" t="s">
        <v>112</v>
      </c>
      <c r="D112" s="185" t="s">
        <v>205</v>
      </c>
      <c r="E112" s="185" t="s">
        <v>122</v>
      </c>
      <c r="F112" s="183">
        <f>'Прил 6.'!G108</f>
        <v>0</v>
      </c>
      <c r="G112" s="289">
        <f t="shared" si="2"/>
        <v>173</v>
      </c>
      <c r="H112" s="338">
        <f>'Прил 6.'!I108</f>
        <v>173</v>
      </c>
    </row>
    <row r="113" spans="1:8" ht="12.75">
      <c r="A113" s="201" t="s">
        <v>130</v>
      </c>
      <c r="B113" s="197" t="s">
        <v>126</v>
      </c>
      <c r="C113" s="197"/>
      <c r="D113" s="197"/>
      <c r="E113" s="197"/>
      <c r="F113" s="179">
        <f>F114</f>
        <v>2260.98</v>
      </c>
      <c r="G113" s="289">
        <f t="shared" si="2"/>
        <v>370.1500000000001</v>
      </c>
      <c r="H113" s="337">
        <f>H114</f>
        <v>2631.13</v>
      </c>
    </row>
    <row r="114" spans="1:8" ht="12.75">
      <c r="A114" s="201" t="s">
        <v>74</v>
      </c>
      <c r="B114" s="197" t="s">
        <v>126</v>
      </c>
      <c r="C114" s="197" t="s">
        <v>121</v>
      </c>
      <c r="D114" s="197"/>
      <c r="E114" s="197"/>
      <c r="F114" s="179">
        <f>F117</f>
        <v>2260.98</v>
      </c>
      <c r="G114" s="289">
        <f t="shared" si="2"/>
        <v>370.1500000000001</v>
      </c>
      <c r="H114" s="337">
        <f>H117</f>
        <v>2631.13</v>
      </c>
    </row>
    <row r="115" spans="1:8" ht="51">
      <c r="A115" s="184" t="s">
        <v>196</v>
      </c>
      <c r="B115" s="185" t="s">
        <v>126</v>
      </c>
      <c r="C115" s="185" t="s">
        <v>121</v>
      </c>
      <c r="D115" s="185"/>
      <c r="E115" s="185"/>
      <c r="F115" s="183">
        <f>F117</f>
        <v>2260.98</v>
      </c>
      <c r="G115" s="289">
        <f t="shared" si="2"/>
        <v>370.1500000000001</v>
      </c>
      <c r="H115" s="338">
        <f>H117</f>
        <v>2631.13</v>
      </c>
    </row>
    <row r="116" spans="1:8" ht="25.5">
      <c r="A116" s="198" t="s">
        <v>254</v>
      </c>
      <c r="B116" s="185" t="s">
        <v>126</v>
      </c>
      <c r="C116" s="185" t="s">
        <v>121</v>
      </c>
      <c r="D116" s="185" t="s">
        <v>239</v>
      </c>
      <c r="E116" s="185"/>
      <c r="F116" s="183">
        <f>F117</f>
        <v>2260.98</v>
      </c>
      <c r="G116" s="289">
        <f t="shared" si="2"/>
        <v>370.1500000000001</v>
      </c>
      <c r="H116" s="338">
        <f>H117</f>
        <v>2631.13</v>
      </c>
    </row>
    <row r="117" spans="1:8" ht="12.75">
      <c r="A117" s="203" t="s">
        <v>246</v>
      </c>
      <c r="B117" s="185" t="s">
        <v>126</v>
      </c>
      <c r="C117" s="185" t="s">
        <v>121</v>
      </c>
      <c r="D117" s="185" t="s">
        <v>174</v>
      </c>
      <c r="E117" s="185"/>
      <c r="F117" s="183">
        <f>F118</f>
        <v>2260.98</v>
      </c>
      <c r="G117" s="289">
        <f t="shared" si="2"/>
        <v>370.1500000000001</v>
      </c>
      <c r="H117" s="338">
        <f>H118</f>
        <v>2631.13</v>
      </c>
    </row>
    <row r="118" spans="1:8" ht="25.5">
      <c r="A118" s="203" t="s">
        <v>154</v>
      </c>
      <c r="B118" s="185" t="s">
        <v>126</v>
      </c>
      <c r="C118" s="185" t="s">
        <v>121</v>
      </c>
      <c r="D118" s="185" t="s">
        <v>173</v>
      </c>
      <c r="E118" s="185"/>
      <c r="F118" s="183">
        <f>F120</f>
        <v>2260.98</v>
      </c>
      <c r="G118" s="289">
        <f t="shared" si="2"/>
        <v>370.1500000000001</v>
      </c>
      <c r="H118" s="338">
        <f>H120</f>
        <v>2631.13</v>
      </c>
    </row>
    <row r="119" spans="1:8" ht="12.75">
      <c r="A119" s="184" t="s">
        <v>153</v>
      </c>
      <c r="B119" s="185" t="s">
        <v>126</v>
      </c>
      <c r="C119" s="185" t="s">
        <v>121</v>
      </c>
      <c r="D119" s="185" t="s">
        <v>249</v>
      </c>
      <c r="E119" s="185"/>
      <c r="F119" s="183">
        <f>F120</f>
        <v>2260.98</v>
      </c>
      <c r="G119" s="289">
        <f t="shared" si="2"/>
        <v>370.1500000000001</v>
      </c>
      <c r="H119" s="338">
        <f>H120</f>
        <v>2631.13</v>
      </c>
    </row>
    <row r="120" spans="1:8" ht="25.5">
      <c r="A120" s="203" t="s">
        <v>154</v>
      </c>
      <c r="B120" s="185" t="s">
        <v>126</v>
      </c>
      <c r="C120" s="185" t="s">
        <v>121</v>
      </c>
      <c r="D120" s="185" t="s">
        <v>231</v>
      </c>
      <c r="E120" s="185"/>
      <c r="F120" s="183">
        <f>F122+F123</f>
        <v>2260.98</v>
      </c>
      <c r="G120" s="289">
        <f t="shared" si="2"/>
        <v>370.1500000000001</v>
      </c>
      <c r="H120" s="338">
        <f>H122+H123</f>
        <v>2631.13</v>
      </c>
    </row>
    <row r="121" spans="1:8" ht="25.5">
      <c r="A121" s="184" t="s">
        <v>223</v>
      </c>
      <c r="B121" s="185" t="s">
        <v>126</v>
      </c>
      <c r="C121" s="185" t="s">
        <v>121</v>
      </c>
      <c r="D121" s="185" t="s">
        <v>214</v>
      </c>
      <c r="E121" s="185"/>
      <c r="F121" s="183">
        <f>F122+F123</f>
        <v>2260.98</v>
      </c>
      <c r="G121" s="289">
        <f t="shared" si="2"/>
        <v>370.1500000000001</v>
      </c>
      <c r="H121" s="338">
        <f>H122+H123</f>
        <v>2631.13</v>
      </c>
    </row>
    <row r="122" spans="1:8" ht="12.75">
      <c r="A122" s="196" t="s">
        <v>321</v>
      </c>
      <c r="B122" s="185" t="s">
        <v>126</v>
      </c>
      <c r="C122" s="185" t="s">
        <v>121</v>
      </c>
      <c r="D122" s="185" t="s">
        <v>214</v>
      </c>
      <c r="E122" s="200" t="s">
        <v>127</v>
      </c>
      <c r="F122" s="183">
        <f>'Прил 6.'!G117</f>
        <v>1739.24</v>
      </c>
      <c r="G122" s="289">
        <f t="shared" si="2"/>
        <v>281.5999999999999</v>
      </c>
      <c r="H122" s="338">
        <f>'Прил 6.'!I117</f>
        <v>2020.84</v>
      </c>
    </row>
    <row r="123" spans="1:8" ht="38.25">
      <c r="A123" s="196" t="s">
        <v>151</v>
      </c>
      <c r="B123" s="185" t="s">
        <v>126</v>
      </c>
      <c r="C123" s="185" t="s">
        <v>121</v>
      </c>
      <c r="D123" s="185" t="s">
        <v>214</v>
      </c>
      <c r="E123" s="200" t="s">
        <v>143</v>
      </c>
      <c r="F123" s="183">
        <f>'Прил 6.'!G118</f>
        <v>521.74</v>
      </c>
      <c r="G123" s="289">
        <f t="shared" si="2"/>
        <v>88.54999999999995</v>
      </c>
      <c r="H123" s="338">
        <f>'Прил 6.'!I118</f>
        <v>610.29</v>
      </c>
    </row>
    <row r="124" spans="1:8" ht="13.5" customHeight="1">
      <c r="A124" s="204" t="s">
        <v>131</v>
      </c>
      <c r="B124" s="197" t="s">
        <v>132</v>
      </c>
      <c r="C124" s="197" t="s">
        <v>132</v>
      </c>
      <c r="D124" s="197" t="s">
        <v>176</v>
      </c>
      <c r="E124" s="197" t="s">
        <v>114</v>
      </c>
      <c r="F124" s="294">
        <f>'Прил 6.'!G119</f>
        <v>235.5</v>
      </c>
      <c r="G124" s="289">
        <f t="shared" si="2"/>
        <v>-235.5</v>
      </c>
      <c r="H124" s="179">
        <v>0</v>
      </c>
    </row>
    <row r="125" spans="1:8" ht="12.75">
      <c r="A125" s="204" t="s">
        <v>131</v>
      </c>
      <c r="B125" s="197"/>
      <c r="C125" s="197"/>
      <c r="D125" s="197"/>
      <c r="E125" s="197"/>
      <c r="F125" s="294"/>
      <c r="G125" s="289">
        <f t="shared" si="2"/>
        <v>0</v>
      </c>
      <c r="H125" s="179">
        <v>0</v>
      </c>
    </row>
    <row r="126" spans="1:8" ht="12.75">
      <c r="A126" s="370" t="s">
        <v>28</v>
      </c>
      <c r="B126" s="370"/>
      <c r="C126" s="370"/>
      <c r="D126" s="370"/>
      <c r="E126" s="370"/>
      <c r="F126" s="205">
        <f>F8+F63+F100+F113+F69+F93+F84+F124</f>
        <v>9663.76</v>
      </c>
      <c r="G126" s="205">
        <f>G8+G63+G100+G113+G69+G93+G84+G124</f>
        <v>4337.76</v>
      </c>
      <c r="H126" s="205">
        <f>H8+H63+H100+H113+H69+H93+H84+H124</f>
        <v>14001.520000000002</v>
      </c>
    </row>
    <row r="127" spans="1:10" ht="12.75">
      <c r="A127" s="214"/>
      <c r="B127" s="215"/>
      <c r="C127" s="215"/>
      <c r="D127" s="215"/>
      <c r="E127" s="215"/>
      <c r="F127" s="296"/>
      <c r="G127" s="296"/>
      <c r="H127" s="340"/>
      <c r="I127" s="213"/>
      <c r="J127" s="213"/>
    </row>
    <row r="128" spans="1:10" ht="12.75">
      <c r="A128" s="214"/>
      <c r="B128" s="215"/>
      <c r="C128" s="215"/>
      <c r="D128" s="215"/>
      <c r="E128" s="215"/>
      <c r="F128" s="215"/>
      <c r="G128" s="215"/>
      <c r="H128" s="340"/>
      <c r="I128" s="216"/>
      <c r="J128" s="216"/>
    </row>
    <row r="129" spans="1:10" ht="12.75">
      <c r="A129" s="214"/>
      <c r="B129" s="215"/>
      <c r="C129" s="215"/>
      <c r="D129" s="215"/>
      <c r="E129" s="215"/>
      <c r="F129" s="215"/>
      <c r="G129" s="215"/>
      <c r="H129" s="340"/>
      <c r="I129" s="216"/>
      <c r="J129" s="216"/>
    </row>
    <row r="130" spans="1:10" ht="12.75">
      <c r="A130" s="214"/>
      <c r="B130" s="215"/>
      <c r="C130" s="215"/>
      <c r="D130" s="215"/>
      <c r="E130" s="215"/>
      <c r="F130" s="215"/>
      <c r="G130" s="215"/>
      <c r="H130" s="340"/>
      <c r="I130" s="216"/>
      <c r="J130" s="216"/>
    </row>
    <row r="131" spans="1:10" ht="12.75">
      <c r="A131" s="214"/>
      <c r="B131" s="215"/>
      <c r="C131" s="215"/>
      <c r="D131" s="215"/>
      <c r="E131" s="215"/>
      <c r="F131" s="215"/>
      <c r="G131" s="215"/>
      <c r="H131" s="340"/>
      <c r="I131" s="216"/>
      <c r="J131" s="216"/>
    </row>
    <row r="132" spans="1:10" ht="12.75">
      <c r="A132" s="214"/>
      <c r="B132" s="215"/>
      <c r="C132" s="215"/>
      <c r="D132" s="215"/>
      <c r="E132" s="215"/>
      <c r="F132" s="215"/>
      <c r="G132" s="215"/>
      <c r="H132" s="340"/>
      <c r="I132" s="216"/>
      <c r="J132" s="216"/>
    </row>
    <row r="133" spans="1:10" ht="12.75">
      <c r="A133" s="214"/>
      <c r="B133" s="215"/>
      <c r="C133" s="215"/>
      <c r="D133" s="215"/>
      <c r="E133" s="215"/>
      <c r="F133" s="215"/>
      <c r="G133" s="215"/>
      <c r="H133" s="341"/>
      <c r="I133" s="216"/>
      <c r="J133" s="216"/>
    </row>
    <row r="134" spans="1:10" ht="12.75">
      <c r="A134" s="214"/>
      <c r="B134" s="215"/>
      <c r="C134" s="215"/>
      <c r="D134" s="215"/>
      <c r="E134" s="215"/>
      <c r="F134" s="215"/>
      <c r="G134" s="215"/>
      <c r="H134" s="340"/>
      <c r="I134" s="216"/>
      <c r="J134" s="216"/>
    </row>
  </sheetData>
  <sheetProtection/>
  <autoFilter ref="A6:L126"/>
  <mergeCells count="4">
    <mergeCell ref="J1:K1"/>
    <mergeCell ref="A126:E126"/>
    <mergeCell ref="A3:H3"/>
    <mergeCell ref="B1:I1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2"/>
  <sheetViews>
    <sheetView zoomScalePageLayoutView="0" workbookViewId="0" topLeftCell="A91">
      <selection activeCell="A125" sqref="A125"/>
    </sheetView>
  </sheetViews>
  <sheetFormatPr defaultColWidth="36.00390625" defaultRowHeight="12.75"/>
  <cols>
    <col min="1" max="1" width="57.75390625" style="218" customWidth="1"/>
    <col min="2" max="2" width="7.375" style="172" customWidth="1"/>
    <col min="3" max="3" width="6.75390625" style="172" customWidth="1"/>
    <col min="4" max="4" width="16.375" style="172" customWidth="1"/>
    <col min="5" max="5" width="8.875" style="172" customWidth="1"/>
    <col min="6" max="6" width="11.625" style="206" hidden="1" customWidth="1"/>
    <col min="7" max="7" width="10.125" style="206" customWidth="1"/>
    <col min="8" max="8" width="11.875" style="206" customWidth="1"/>
    <col min="9" max="9" width="13.00390625" style="167" customWidth="1"/>
    <col min="10" max="10" width="9.125" style="22" hidden="1" customWidth="1"/>
    <col min="11" max="253" width="9.125" style="22" customWidth="1"/>
    <col min="254" max="254" width="3.625" style="22" customWidth="1"/>
    <col min="255" max="16384" width="36.00390625" style="22" customWidth="1"/>
  </cols>
  <sheetData>
    <row r="1" spans="1:12" ht="78.75" customHeight="1">
      <c r="A1" s="217"/>
      <c r="B1" s="344" t="s">
        <v>342</v>
      </c>
      <c r="C1" s="344"/>
      <c r="D1" s="344"/>
      <c r="E1" s="344"/>
      <c r="F1" s="344"/>
      <c r="G1" s="344"/>
      <c r="H1" s="344"/>
      <c r="I1" s="344"/>
      <c r="J1" s="344"/>
      <c r="K1" s="368"/>
      <c r="L1" s="368"/>
    </row>
    <row r="2" spans="6:9" ht="12.75">
      <c r="F2" s="62"/>
      <c r="G2" s="62"/>
      <c r="H2" s="62"/>
      <c r="I2" s="62"/>
    </row>
    <row r="3" spans="1:9" s="24" customFormat="1" ht="84" customHeight="1">
      <c r="A3" s="369" t="s">
        <v>314</v>
      </c>
      <c r="B3" s="369"/>
      <c r="C3" s="369"/>
      <c r="D3" s="369"/>
      <c r="E3" s="369"/>
      <c r="F3" s="369"/>
      <c r="G3" s="369"/>
      <c r="H3" s="369"/>
      <c r="I3" s="369"/>
    </row>
    <row r="4" spans="1:9" s="23" customFormat="1" ht="15.75">
      <c r="A4" s="219"/>
      <c r="B4" s="160"/>
      <c r="C4" s="160"/>
      <c r="D4" s="164"/>
      <c r="E4" s="165"/>
      <c r="F4" s="165"/>
      <c r="G4" s="165"/>
      <c r="H4" s="165"/>
      <c r="I4" s="166" t="s">
        <v>155</v>
      </c>
    </row>
    <row r="5" spans="1:9" s="44" customFormat="1" ht="26.25">
      <c r="A5" s="67" t="s">
        <v>45</v>
      </c>
      <c r="B5" s="77" t="s">
        <v>106</v>
      </c>
      <c r="C5" s="77" t="s">
        <v>107</v>
      </c>
      <c r="D5" s="77" t="s">
        <v>108</v>
      </c>
      <c r="E5" s="77" t="s">
        <v>109</v>
      </c>
      <c r="F5" s="175" t="s">
        <v>312</v>
      </c>
      <c r="G5" s="175" t="s">
        <v>170</v>
      </c>
      <c r="H5" s="175" t="s">
        <v>271</v>
      </c>
      <c r="I5" s="175" t="s">
        <v>288</v>
      </c>
    </row>
    <row r="6" spans="1:9" s="43" customFormat="1" ht="12.75">
      <c r="A6" s="67">
        <v>1</v>
      </c>
      <c r="B6" s="77" t="s">
        <v>251</v>
      </c>
      <c r="C6" s="144">
        <v>3</v>
      </c>
      <c r="D6" s="77" t="s">
        <v>47</v>
      </c>
      <c r="E6" s="144">
        <v>5</v>
      </c>
      <c r="F6" s="77" t="s">
        <v>47</v>
      </c>
      <c r="G6" s="144">
        <v>4</v>
      </c>
      <c r="H6" s="77" t="s">
        <v>49</v>
      </c>
      <c r="I6" s="144">
        <v>7</v>
      </c>
    </row>
    <row r="7" spans="1:9" s="43" customFormat="1" ht="12.75">
      <c r="A7" s="246" t="s">
        <v>252</v>
      </c>
      <c r="B7" s="77"/>
      <c r="C7" s="77"/>
      <c r="D7" s="77"/>
      <c r="E7" s="77"/>
      <c r="F7" s="175"/>
      <c r="G7" s="175"/>
      <c r="H7" s="176"/>
      <c r="I7" s="176"/>
    </row>
    <row r="8" spans="1:9" s="23" customFormat="1" ht="12.75">
      <c r="A8" s="247" t="s">
        <v>110</v>
      </c>
      <c r="B8" s="121" t="s">
        <v>112</v>
      </c>
      <c r="C8" s="121"/>
      <c r="D8" s="121"/>
      <c r="E8" s="121"/>
      <c r="F8" s="179">
        <f>F9+F17+F25+F37+F44</f>
        <v>3620</v>
      </c>
      <c r="G8" s="179">
        <f>H8-F8</f>
        <v>262.0499999999997</v>
      </c>
      <c r="H8" s="179">
        <f>H9+H17+H25+H37+H44</f>
        <v>3882.0499999999997</v>
      </c>
      <c r="I8" s="179">
        <f>I9+I17+I25+I37+I44</f>
        <v>3882.0499999999997</v>
      </c>
    </row>
    <row r="9" spans="1:9" s="25" customFormat="1" ht="25.5">
      <c r="A9" s="247" t="s">
        <v>42</v>
      </c>
      <c r="B9" s="121" t="s">
        <v>112</v>
      </c>
      <c r="C9" s="121" t="s">
        <v>113</v>
      </c>
      <c r="D9" s="121"/>
      <c r="E9" s="121"/>
      <c r="F9" s="179">
        <f aca="true" t="shared" si="0" ref="F9:I12">F10</f>
        <v>780</v>
      </c>
      <c r="G9" s="277">
        <f>H9-F9</f>
        <v>-1.830000000000041</v>
      </c>
      <c r="H9" s="179">
        <f t="shared" si="0"/>
        <v>778.17</v>
      </c>
      <c r="I9" s="179">
        <f t="shared" si="0"/>
        <v>778.17</v>
      </c>
    </row>
    <row r="10" spans="1:9" s="23" customFormat="1" ht="12.75">
      <c r="A10" s="234" t="s">
        <v>216</v>
      </c>
      <c r="B10" s="185" t="s">
        <v>112</v>
      </c>
      <c r="C10" s="185" t="s">
        <v>113</v>
      </c>
      <c r="D10" s="186" t="s">
        <v>217</v>
      </c>
      <c r="E10" s="185"/>
      <c r="F10" s="183">
        <f t="shared" si="0"/>
        <v>780</v>
      </c>
      <c r="G10" s="277">
        <f aca="true" t="shared" si="1" ref="G10:G89">H10-F10</f>
        <v>-1.830000000000041</v>
      </c>
      <c r="H10" s="183">
        <f t="shared" si="0"/>
        <v>778.17</v>
      </c>
      <c r="I10" s="183">
        <f t="shared" si="0"/>
        <v>778.17</v>
      </c>
    </row>
    <row r="11" spans="1:9" s="23" customFormat="1" ht="12.75">
      <c r="A11" s="234" t="s">
        <v>218</v>
      </c>
      <c r="B11" s="185" t="s">
        <v>112</v>
      </c>
      <c r="C11" s="185" t="s">
        <v>113</v>
      </c>
      <c r="D11" s="186" t="s">
        <v>215</v>
      </c>
      <c r="E11" s="185"/>
      <c r="F11" s="183">
        <f t="shared" si="0"/>
        <v>780</v>
      </c>
      <c r="G11" s="277">
        <f t="shared" si="1"/>
        <v>-1.830000000000041</v>
      </c>
      <c r="H11" s="183">
        <f t="shared" si="0"/>
        <v>778.17</v>
      </c>
      <c r="I11" s="183">
        <f t="shared" si="0"/>
        <v>778.17</v>
      </c>
    </row>
    <row r="12" spans="1:9" s="23" customFormat="1" ht="25.5">
      <c r="A12" s="234" t="s">
        <v>226</v>
      </c>
      <c r="B12" s="185" t="s">
        <v>112</v>
      </c>
      <c r="C12" s="185" t="s">
        <v>113</v>
      </c>
      <c r="D12" s="186" t="s">
        <v>207</v>
      </c>
      <c r="E12" s="185"/>
      <c r="F12" s="183">
        <f t="shared" si="0"/>
        <v>780</v>
      </c>
      <c r="G12" s="277">
        <f t="shared" si="1"/>
        <v>-1.830000000000041</v>
      </c>
      <c r="H12" s="183">
        <f t="shared" si="0"/>
        <v>778.17</v>
      </c>
      <c r="I12" s="183">
        <f t="shared" si="0"/>
        <v>778.17</v>
      </c>
    </row>
    <row r="13" spans="1:12" s="23" customFormat="1" ht="25.5">
      <c r="A13" s="234" t="s">
        <v>223</v>
      </c>
      <c r="B13" s="185" t="s">
        <v>112</v>
      </c>
      <c r="C13" s="185" t="s">
        <v>113</v>
      </c>
      <c r="D13" s="186" t="s">
        <v>206</v>
      </c>
      <c r="E13" s="185"/>
      <c r="F13" s="183">
        <f>F14+F15</f>
        <v>780</v>
      </c>
      <c r="G13" s="277">
        <f t="shared" si="1"/>
        <v>-1.830000000000041</v>
      </c>
      <c r="H13" s="183">
        <f>H14+H15</f>
        <v>778.17</v>
      </c>
      <c r="I13" s="183">
        <f>I14+I15</f>
        <v>778.17</v>
      </c>
      <c r="L13" s="22"/>
    </row>
    <row r="14" spans="1:12" s="23" customFormat="1" ht="12.75">
      <c r="A14" s="234" t="s">
        <v>144</v>
      </c>
      <c r="B14" s="185" t="s">
        <v>112</v>
      </c>
      <c r="C14" s="185" t="s">
        <v>113</v>
      </c>
      <c r="D14" s="186" t="s">
        <v>206</v>
      </c>
      <c r="E14" s="185" t="s">
        <v>115</v>
      </c>
      <c r="F14" s="183">
        <f>'Прил 7.'!G14</f>
        <v>599.1</v>
      </c>
      <c r="G14" s="277">
        <f t="shared" si="1"/>
        <v>-1.4300000000000637</v>
      </c>
      <c r="H14" s="183">
        <f>'Прил 7.'!I14</f>
        <v>597.67</v>
      </c>
      <c r="I14" s="183">
        <f>'Прил 7.'!J14</f>
        <v>597.67</v>
      </c>
      <c r="L14" s="22"/>
    </row>
    <row r="15" spans="1:10" s="45" customFormat="1" ht="38.25">
      <c r="A15" s="250" t="s">
        <v>145</v>
      </c>
      <c r="B15" s="185" t="s">
        <v>112</v>
      </c>
      <c r="C15" s="185" t="s">
        <v>113</v>
      </c>
      <c r="D15" s="186" t="s">
        <v>206</v>
      </c>
      <c r="E15" s="185" t="s">
        <v>142</v>
      </c>
      <c r="F15" s="183">
        <f>'Прил 7.'!G15</f>
        <v>180.9</v>
      </c>
      <c r="G15" s="277">
        <f t="shared" si="1"/>
        <v>-0.4000000000000057</v>
      </c>
      <c r="H15" s="183">
        <f>'Прил 7.'!I15</f>
        <v>180.5</v>
      </c>
      <c r="I15" s="183">
        <f>'Прил 7.'!J15</f>
        <v>180.5</v>
      </c>
      <c r="J15" s="23"/>
    </row>
    <row r="16" spans="1:10" s="45" customFormat="1" ht="25.5">
      <c r="A16" s="234" t="s">
        <v>146</v>
      </c>
      <c r="B16" s="185" t="s">
        <v>112</v>
      </c>
      <c r="C16" s="185" t="s">
        <v>113</v>
      </c>
      <c r="D16" s="186" t="s">
        <v>206</v>
      </c>
      <c r="E16" s="185" t="s">
        <v>119</v>
      </c>
      <c r="F16" s="183">
        <v>0</v>
      </c>
      <c r="G16" s="277">
        <f>H16-F16</f>
        <v>0</v>
      </c>
      <c r="H16" s="183">
        <v>0</v>
      </c>
      <c r="I16" s="183">
        <v>0</v>
      </c>
      <c r="J16" s="23"/>
    </row>
    <row r="17" spans="1:10" s="45" customFormat="1" ht="38.25">
      <c r="A17" s="248" t="s">
        <v>41</v>
      </c>
      <c r="B17" s="327" t="s">
        <v>112</v>
      </c>
      <c r="C17" s="327" t="s">
        <v>117</v>
      </c>
      <c r="D17" s="188"/>
      <c r="E17" s="328"/>
      <c r="F17" s="179">
        <f aca="true" t="shared" si="2" ref="F17:I21">F18</f>
        <v>780</v>
      </c>
      <c r="G17" s="180">
        <f t="shared" si="1"/>
        <v>-1.830000000000041</v>
      </c>
      <c r="H17" s="179">
        <f t="shared" si="2"/>
        <v>778.17</v>
      </c>
      <c r="I17" s="179">
        <f t="shared" si="2"/>
        <v>778.17</v>
      </c>
      <c r="J17" s="23"/>
    </row>
    <row r="18" spans="1:10" s="45" customFormat="1" ht="25.5">
      <c r="A18" s="234" t="s">
        <v>118</v>
      </c>
      <c r="B18" s="329" t="s">
        <v>112</v>
      </c>
      <c r="C18" s="329" t="s">
        <v>117</v>
      </c>
      <c r="D18" s="186" t="s">
        <v>217</v>
      </c>
      <c r="E18" s="330"/>
      <c r="F18" s="183">
        <f t="shared" si="2"/>
        <v>780</v>
      </c>
      <c r="G18" s="277">
        <f t="shared" si="1"/>
        <v>-1.830000000000041</v>
      </c>
      <c r="H18" s="183">
        <f t="shared" si="2"/>
        <v>778.17</v>
      </c>
      <c r="I18" s="183">
        <f t="shared" si="2"/>
        <v>778.17</v>
      </c>
      <c r="J18" s="23"/>
    </row>
    <row r="19" spans="1:10" s="45" customFormat="1" ht="18">
      <c r="A19" s="234" t="s">
        <v>216</v>
      </c>
      <c r="B19" s="185" t="s">
        <v>112</v>
      </c>
      <c r="C19" s="185" t="s">
        <v>117</v>
      </c>
      <c r="D19" s="186" t="s">
        <v>225</v>
      </c>
      <c r="E19" s="330"/>
      <c r="F19" s="183">
        <f t="shared" si="2"/>
        <v>780</v>
      </c>
      <c r="G19" s="277">
        <f t="shared" si="1"/>
        <v>-1.830000000000041</v>
      </c>
      <c r="H19" s="183">
        <f t="shared" si="2"/>
        <v>778.17</v>
      </c>
      <c r="I19" s="183">
        <f t="shared" si="2"/>
        <v>778.17</v>
      </c>
      <c r="J19" s="23"/>
    </row>
    <row r="20" spans="1:9" s="45" customFormat="1" ht="25.5">
      <c r="A20" s="234" t="s">
        <v>118</v>
      </c>
      <c r="B20" s="185" t="s">
        <v>112</v>
      </c>
      <c r="C20" s="185" t="s">
        <v>117</v>
      </c>
      <c r="D20" s="186" t="s">
        <v>209</v>
      </c>
      <c r="E20" s="330"/>
      <c r="F20" s="183">
        <f t="shared" si="2"/>
        <v>780</v>
      </c>
      <c r="G20" s="277">
        <f t="shared" si="1"/>
        <v>-1.830000000000041</v>
      </c>
      <c r="H20" s="183">
        <f t="shared" si="2"/>
        <v>778.17</v>
      </c>
      <c r="I20" s="183">
        <f t="shared" si="2"/>
        <v>778.17</v>
      </c>
    </row>
    <row r="21" spans="1:9" ht="25.5">
      <c r="A21" s="235" t="s">
        <v>233</v>
      </c>
      <c r="B21" s="185" t="s">
        <v>112</v>
      </c>
      <c r="C21" s="185" t="s">
        <v>117</v>
      </c>
      <c r="D21" s="186" t="s">
        <v>208</v>
      </c>
      <c r="E21" s="330"/>
      <c r="F21" s="183">
        <f t="shared" si="2"/>
        <v>780</v>
      </c>
      <c r="G21" s="180">
        <f t="shared" si="1"/>
        <v>-1.830000000000041</v>
      </c>
      <c r="H21" s="183">
        <f t="shared" si="2"/>
        <v>778.17</v>
      </c>
      <c r="I21" s="183">
        <f t="shared" si="2"/>
        <v>778.17</v>
      </c>
    </row>
    <row r="22" spans="1:9" ht="25.5">
      <c r="A22" s="234" t="s">
        <v>223</v>
      </c>
      <c r="B22" s="329" t="s">
        <v>112</v>
      </c>
      <c r="C22" s="329" t="s">
        <v>117</v>
      </c>
      <c r="D22" s="186" t="s">
        <v>208</v>
      </c>
      <c r="E22" s="330"/>
      <c r="F22" s="183">
        <f>F23+F24</f>
        <v>780</v>
      </c>
      <c r="G22" s="277">
        <f t="shared" si="1"/>
        <v>-1.830000000000041</v>
      </c>
      <c r="H22" s="183">
        <f>H23+H24</f>
        <v>778.17</v>
      </c>
      <c r="I22" s="183">
        <f>H22</f>
        <v>778.17</v>
      </c>
    </row>
    <row r="23" spans="1:9" ht="12.75">
      <c r="A23" s="234" t="s">
        <v>144</v>
      </c>
      <c r="B23" s="329" t="s">
        <v>112</v>
      </c>
      <c r="C23" s="329" t="s">
        <v>117</v>
      </c>
      <c r="D23" s="186" t="s">
        <v>208</v>
      </c>
      <c r="E23" s="330" t="s">
        <v>115</v>
      </c>
      <c r="F23" s="183">
        <f>'Прил 7.'!G23</f>
        <v>599.1</v>
      </c>
      <c r="G23" s="277">
        <f t="shared" si="1"/>
        <v>-1.4300000000000637</v>
      </c>
      <c r="H23" s="183">
        <f>'Прил 7.'!I23</f>
        <v>597.67</v>
      </c>
      <c r="I23" s="183">
        <f>'Прил 7.'!J23</f>
        <v>597.67</v>
      </c>
    </row>
    <row r="24" spans="1:9" ht="38.25">
      <c r="A24" s="250" t="s">
        <v>145</v>
      </c>
      <c r="B24" s="329" t="s">
        <v>112</v>
      </c>
      <c r="C24" s="329" t="s">
        <v>117</v>
      </c>
      <c r="D24" s="186" t="s">
        <v>208</v>
      </c>
      <c r="E24" s="330" t="s">
        <v>142</v>
      </c>
      <c r="F24" s="183">
        <f>'Прил 7.'!G24</f>
        <v>180.9</v>
      </c>
      <c r="G24" s="277">
        <f t="shared" si="1"/>
        <v>-0.4000000000000057</v>
      </c>
      <c r="H24" s="183">
        <f>'Прил 7.'!I24</f>
        <v>180.5</v>
      </c>
      <c r="I24" s="183">
        <f>'Прил 7.'!J24</f>
        <v>180.5</v>
      </c>
    </row>
    <row r="25" spans="1:9" ht="38.25">
      <c r="A25" s="248" t="s">
        <v>40</v>
      </c>
      <c r="B25" s="197" t="s">
        <v>112</v>
      </c>
      <c r="C25" s="197" t="s">
        <v>120</v>
      </c>
      <c r="D25" s="197"/>
      <c r="E25" s="197"/>
      <c r="F25" s="179">
        <f aca="true" t="shared" si="3" ref="F25:I28">F26</f>
        <v>1023.16</v>
      </c>
      <c r="G25" s="277">
        <f t="shared" si="1"/>
        <v>185.64999999999998</v>
      </c>
      <c r="H25" s="179">
        <f t="shared" si="3"/>
        <v>1208.81</v>
      </c>
      <c r="I25" s="179">
        <f t="shared" si="3"/>
        <v>1208.81</v>
      </c>
    </row>
    <row r="26" spans="1:9" ht="25.5">
      <c r="A26" s="249" t="s">
        <v>254</v>
      </c>
      <c r="B26" s="185" t="s">
        <v>112</v>
      </c>
      <c r="C26" s="185" t="s">
        <v>120</v>
      </c>
      <c r="D26" s="185" t="s">
        <v>239</v>
      </c>
      <c r="E26" s="197"/>
      <c r="F26" s="183">
        <f t="shared" si="3"/>
        <v>1023.16</v>
      </c>
      <c r="G26" s="277">
        <f t="shared" si="1"/>
        <v>185.64999999999998</v>
      </c>
      <c r="H26" s="183">
        <f t="shared" si="3"/>
        <v>1208.81</v>
      </c>
      <c r="I26" s="183">
        <f t="shared" si="3"/>
        <v>1208.81</v>
      </c>
    </row>
    <row r="27" spans="1:9" ht="25.5">
      <c r="A27" s="237" t="s">
        <v>259</v>
      </c>
      <c r="B27" s="185" t="s">
        <v>112</v>
      </c>
      <c r="C27" s="185" t="s">
        <v>120</v>
      </c>
      <c r="D27" s="185" t="s">
        <v>238</v>
      </c>
      <c r="E27" s="197"/>
      <c r="F27" s="183">
        <f t="shared" si="3"/>
        <v>1023.16</v>
      </c>
      <c r="G27" s="277">
        <f t="shared" si="1"/>
        <v>185.64999999999998</v>
      </c>
      <c r="H27" s="183">
        <f t="shared" si="3"/>
        <v>1208.81</v>
      </c>
      <c r="I27" s="183">
        <f t="shared" si="3"/>
        <v>1208.81</v>
      </c>
    </row>
    <row r="28" spans="1:9" ht="25.5">
      <c r="A28" s="234" t="s">
        <v>260</v>
      </c>
      <c r="B28" s="185" t="s">
        <v>112</v>
      </c>
      <c r="C28" s="185" t="s">
        <v>120</v>
      </c>
      <c r="D28" s="185" t="s">
        <v>210</v>
      </c>
      <c r="E28" s="185"/>
      <c r="F28" s="183">
        <f t="shared" si="3"/>
        <v>1023.16</v>
      </c>
      <c r="G28" s="277">
        <f t="shared" si="1"/>
        <v>185.64999999999998</v>
      </c>
      <c r="H28" s="183">
        <f t="shared" si="3"/>
        <v>1208.81</v>
      </c>
      <c r="I28" s="183">
        <f t="shared" si="3"/>
        <v>1208.81</v>
      </c>
    </row>
    <row r="29" spans="1:10" ht="25.5">
      <c r="A29" s="234" t="s">
        <v>223</v>
      </c>
      <c r="B29" s="185" t="s">
        <v>112</v>
      </c>
      <c r="C29" s="185" t="s">
        <v>120</v>
      </c>
      <c r="D29" s="185" t="s">
        <v>203</v>
      </c>
      <c r="E29" s="185"/>
      <c r="F29" s="183">
        <f>F30+F31+F32+F33+F34+F35+F36</f>
        <v>1023.16</v>
      </c>
      <c r="G29" s="277">
        <f t="shared" si="1"/>
        <v>185.64999999999998</v>
      </c>
      <c r="H29" s="183">
        <f>H30+H31+H32+H33+H34+H35+H36</f>
        <v>1208.81</v>
      </c>
      <c r="I29" s="183">
        <f>I30+I31+I32+I33+I34+I35+I36</f>
        <v>1208.81</v>
      </c>
      <c r="J29" s="127" t="e">
        <f>J30+J31+J32+J33+J34+J35+J36</f>
        <v>#VALUE!</v>
      </c>
    </row>
    <row r="30" spans="1:9" ht="12.75">
      <c r="A30" s="250" t="s">
        <v>144</v>
      </c>
      <c r="B30" s="185" t="s">
        <v>112</v>
      </c>
      <c r="C30" s="185" t="s">
        <v>120</v>
      </c>
      <c r="D30" s="185" t="s">
        <v>203</v>
      </c>
      <c r="E30" s="200" t="s">
        <v>115</v>
      </c>
      <c r="F30" s="183">
        <f>'Прил 7.'!G30</f>
        <v>751.66</v>
      </c>
      <c r="G30" s="277">
        <f t="shared" si="1"/>
        <v>96.34000000000003</v>
      </c>
      <c r="H30" s="183">
        <f>'Прил 7.'!I30</f>
        <v>848</v>
      </c>
      <c r="I30" s="183">
        <f>'Прил 7.'!J30</f>
        <v>848</v>
      </c>
    </row>
    <row r="31" spans="1:9" ht="38.25">
      <c r="A31" s="250" t="s">
        <v>145</v>
      </c>
      <c r="B31" s="185" t="s">
        <v>112</v>
      </c>
      <c r="C31" s="185" t="s">
        <v>120</v>
      </c>
      <c r="D31" s="185" t="s">
        <v>203</v>
      </c>
      <c r="E31" s="200" t="s">
        <v>142</v>
      </c>
      <c r="F31" s="183">
        <f>'Прил 7.'!G31</f>
        <v>227</v>
      </c>
      <c r="G31" s="180">
        <f t="shared" si="1"/>
        <v>29.100000000000023</v>
      </c>
      <c r="H31" s="183">
        <f>'Прил 7.'!I31</f>
        <v>256.1</v>
      </c>
      <c r="I31" s="183">
        <f>'Прил 7.'!J31</f>
        <v>256.1</v>
      </c>
    </row>
    <row r="32" spans="1:9" ht="25.5">
      <c r="A32" s="250" t="s">
        <v>146</v>
      </c>
      <c r="B32" s="185" t="s">
        <v>112</v>
      </c>
      <c r="C32" s="185" t="s">
        <v>120</v>
      </c>
      <c r="D32" s="185" t="s">
        <v>203</v>
      </c>
      <c r="E32" s="329" t="s">
        <v>119</v>
      </c>
      <c r="F32" s="183">
        <f>'Прил 7.'!G32</f>
        <v>0</v>
      </c>
      <c r="G32" s="180">
        <f t="shared" si="1"/>
        <v>0</v>
      </c>
      <c r="H32" s="183">
        <f>'Прил 7.'!I32</f>
        <v>0</v>
      </c>
      <c r="I32" s="183">
        <f>'Прил 7.'!J32</f>
        <v>0</v>
      </c>
    </row>
    <row r="33" spans="1:10" ht="12.75">
      <c r="A33" s="250" t="s">
        <v>322</v>
      </c>
      <c r="B33" s="185" t="s">
        <v>112</v>
      </c>
      <c r="C33" s="185" t="s">
        <v>120</v>
      </c>
      <c r="D33" s="185" t="s">
        <v>203</v>
      </c>
      <c r="E33" s="329" t="s">
        <v>276</v>
      </c>
      <c r="F33" s="183">
        <f>'Прил 7.'!G33</f>
        <v>44.5</v>
      </c>
      <c r="G33" s="277">
        <f t="shared" si="1"/>
        <v>60.209999999999994</v>
      </c>
      <c r="H33" s="183">
        <f>'Прил 7.'!I33</f>
        <v>104.71</v>
      </c>
      <c r="I33" s="183">
        <f>'Прил 7.'!J33</f>
        <v>104.71</v>
      </c>
      <c r="J33" s="22" t="s">
        <v>149</v>
      </c>
    </row>
    <row r="34" spans="1:9" ht="25.5">
      <c r="A34" s="332" t="s">
        <v>323</v>
      </c>
      <c r="B34" s="185" t="s">
        <v>112</v>
      </c>
      <c r="C34" s="185" t="s">
        <v>120</v>
      </c>
      <c r="D34" s="185" t="s">
        <v>203</v>
      </c>
      <c r="E34" s="200" t="s">
        <v>147</v>
      </c>
      <c r="F34" s="183"/>
      <c r="G34" s="277">
        <f t="shared" si="1"/>
        <v>0</v>
      </c>
      <c r="H34" s="183"/>
      <c r="I34" s="183"/>
    </row>
    <row r="35" spans="1:9" ht="12.75">
      <c r="A35" s="250" t="s">
        <v>123</v>
      </c>
      <c r="B35" s="185" t="s">
        <v>112</v>
      </c>
      <c r="C35" s="185" t="s">
        <v>120</v>
      </c>
      <c r="D35" s="185" t="s">
        <v>203</v>
      </c>
      <c r="E35" s="200" t="s">
        <v>124</v>
      </c>
      <c r="F35" s="183"/>
      <c r="G35" s="277">
        <f>H35-F35</f>
        <v>0</v>
      </c>
      <c r="H35" s="183"/>
      <c r="I35" s="183"/>
    </row>
    <row r="36" spans="1:9" ht="12.75">
      <c r="A36" s="250" t="s">
        <v>148</v>
      </c>
      <c r="B36" s="185" t="s">
        <v>112</v>
      </c>
      <c r="C36" s="185" t="s">
        <v>120</v>
      </c>
      <c r="D36" s="185" t="s">
        <v>203</v>
      </c>
      <c r="E36" s="200" t="s">
        <v>125</v>
      </c>
      <c r="F36" s="175"/>
      <c r="G36" s="277">
        <f aca="true" t="shared" si="4" ref="G36:G43">H36-F36</f>
        <v>0</v>
      </c>
      <c r="H36" s="179">
        <v>0</v>
      </c>
      <c r="I36" s="179">
        <v>0</v>
      </c>
    </row>
    <row r="37" spans="1:9" ht="12.75">
      <c r="A37" s="251" t="s">
        <v>39</v>
      </c>
      <c r="B37" s="197" t="s">
        <v>112</v>
      </c>
      <c r="C37" s="197" t="s">
        <v>126</v>
      </c>
      <c r="D37" s="197"/>
      <c r="E37" s="197"/>
      <c r="F37" s="181">
        <f aca="true" t="shared" si="5" ref="F37:I39">F38</f>
        <v>5</v>
      </c>
      <c r="G37" s="277">
        <f t="shared" si="4"/>
        <v>0</v>
      </c>
      <c r="H37" s="181">
        <f t="shared" si="5"/>
        <v>5</v>
      </c>
      <c r="I37" s="181">
        <f t="shared" si="5"/>
        <v>5</v>
      </c>
    </row>
    <row r="38" spans="1:9" ht="25.5">
      <c r="A38" s="249" t="s">
        <v>254</v>
      </c>
      <c r="B38" s="185" t="s">
        <v>112</v>
      </c>
      <c r="C38" s="185" t="s">
        <v>126</v>
      </c>
      <c r="D38" s="185" t="s">
        <v>239</v>
      </c>
      <c r="E38" s="197"/>
      <c r="F38" s="180">
        <f t="shared" si="5"/>
        <v>5</v>
      </c>
      <c r="G38" s="277">
        <f t="shared" si="4"/>
        <v>0</v>
      </c>
      <c r="H38" s="180">
        <f t="shared" si="5"/>
        <v>5</v>
      </c>
      <c r="I38" s="180">
        <f t="shared" si="5"/>
        <v>5</v>
      </c>
    </row>
    <row r="39" spans="1:9" ht="12.75">
      <c r="A39" s="249" t="s">
        <v>242</v>
      </c>
      <c r="B39" s="185" t="s">
        <v>112</v>
      </c>
      <c r="C39" s="185" t="s">
        <v>126</v>
      </c>
      <c r="D39" s="185" t="s">
        <v>241</v>
      </c>
      <c r="E39" s="197"/>
      <c r="F39" s="180">
        <f t="shared" si="5"/>
        <v>5</v>
      </c>
      <c r="G39" s="277">
        <f t="shared" si="4"/>
        <v>0</v>
      </c>
      <c r="H39" s="180">
        <f t="shared" si="5"/>
        <v>5</v>
      </c>
      <c r="I39" s="180">
        <f t="shared" si="5"/>
        <v>5</v>
      </c>
    </row>
    <row r="40" spans="1:9" ht="25.5">
      <c r="A40" s="235" t="s">
        <v>236</v>
      </c>
      <c r="B40" s="202" t="s">
        <v>112</v>
      </c>
      <c r="C40" s="202" t="s">
        <v>126</v>
      </c>
      <c r="D40" s="185" t="s">
        <v>237</v>
      </c>
      <c r="E40" s="197"/>
      <c r="F40" s="180">
        <f>F43</f>
        <v>5</v>
      </c>
      <c r="G40" s="277">
        <f t="shared" si="4"/>
        <v>0</v>
      </c>
      <c r="H40" s="180">
        <f>H43</f>
        <v>5</v>
      </c>
      <c r="I40" s="180">
        <f>I43</f>
        <v>5</v>
      </c>
    </row>
    <row r="41" spans="1:9" ht="12.75">
      <c r="A41" s="235" t="s">
        <v>243</v>
      </c>
      <c r="B41" s="202" t="s">
        <v>112</v>
      </c>
      <c r="C41" s="202" t="s">
        <v>126</v>
      </c>
      <c r="D41" s="185" t="s">
        <v>235</v>
      </c>
      <c r="E41" s="202"/>
      <c r="F41" s="180">
        <f>F42</f>
        <v>5</v>
      </c>
      <c r="G41" s="277">
        <f t="shared" si="4"/>
        <v>0</v>
      </c>
      <c r="H41" s="180">
        <f>H42</f>
        <v>5</v>
      </c>
      <c r="I41" s="288">
        <f>I43</f>
        <v>5</v>
      </c>
    </row>
    <row r="42" spans="1:9" ht="25.5">
      <c r="A42" s="249" t="s">
        <v>261</v>
      </c>
      <c r="B42" s="185" t="s">
        <v>112</v>
      </c>
      <c r="C42" s="185" t="s">
        <v>126</v>
      </c>
      <c r="D42" s="185" t="s">
        <v>201</v>
      </c>
      <c r="E42" s="185"/>
      <c r="F42" s="180">
        <f>F43</f>
        <v>5</v>
      </c>
      <c r="G42" s="277">
        <f t="shared" si="4"/>
        <v>0</v>
      </c>
      <c r="H42" s="180">
        <f>H43</f>
        <v>5</v>
      </c>
      <c r="I42" s="180">
        <f>I43</f>
        <v>5</v>
      </c>
    </row>
    <row r="43" spans="1:9" ht="12.75">
      <c r="A43" s="132" t="s">
        <v>198</v>
      </c>
      <c r="B43" s="185" t="s">
        <v>112</v>
      </c>
      <c r="C43" s="185" t="s">
        <v>126</v>
      </c>
      <c r="D43" s="185" t="s">
        <v>201</v>
      </c>
      <c r="E43" s="77" t="s">
        <v>171</v>
      </c>
      <c r="F43" s="180">
        <v>5</v>
      </c>
      <c r="G43" s="277">
        <f t="shared" si="4"/>
        <v>0</v>
      </c>
      <c r="H43" s="180">
        <v>5</v>
      </c>
      <c r="I43" s="180">
        <v>5</v>
      </c>
    </row>
    <row r="44" spans="1:9" ht="12.75">
      <c r="A44" s="129" t="s">
        <v>193</v>
      </c>
      <c r="B44" s="197" t="s">
        <v>112</v>
      </c>
      <c r="C44" s="197" t="s">
        <v>195</v>
      </c>
      <c r="D44" s="185"/>
      <c r="E44" s="197"/>
      <c r="F44" s="179">
        <f aca="true" t="shared" si="6" ref="F44:I46">F45</f>
        <v>1031.84</v>
      </c>
      <c r="G44" s="277">
        <f t="shared" si="1"/>
        <v>80.06000000000017</v>
      </c>
      <c r="H44" s="179">
        <f t="shared" si="6"/>
        <v>1111.9</v>
      </c>
      <c r="I44" s="179">
        <f t="shared" si="6"/>
        <v>1111.9</v>
      </c>
    </row>
    <row r="45" spans="1:10" ht="25.5">
      <c r="A45" s="249" t="s">
        <v>254</v>
      </c>
      <c r="B45" s="185" t="s">
        <v>112</v>
      </c>
      <c r="C45" s="185" t="s">
        <v>195</v>
      </c>
      <c r="D45" s="185" t="s">
        <v>239</v>
      </c>
      <c r="E45" s="197"/>
      <c r="F45" s="183">
        <f>F46+F53</f>
        <v>1031.84</v>
      </c>
      <c r="G45" s="277">
        <f t="shared" si="1"/>
        <v>80.06000000000017</v>
      </c>
      <c r="H45" s="183">
        <f>H46+H52</f>
        <v>1111.9</v>
      </c>
      <c r="I45" s="183">
        <f>I46+I52</f>
        <v>1111.9</v>
      </c>
      <c r="J45" s="22" t="s">
        <v>150</v>
      </c>
    </row>
    <row r="46" spans="1:10" ht="25.5">
      <c r="A46" s="237" t="s">
        <v>255</v>
      </c>
      <c r="B46" s="185" t="s">
        <v>112</v>
      </c>
      <c r="C46" s="185" t="s">
        <v>195</v>
      </c>
      <c r="D46" s="185" t="s">
        <v>238</v>
      </c>
      <c r="E46" s="197"/>
      <c r="F46" s="183">
        <f t="shared" si="6"/>
        <v>1006.8399999999999</v>
      </c>
      <c r="G46" s="277">
        <f t="shared" si="1"/>
        <v>76.56000000000017</v>
      </c>
      <c r="H46" s="183">
        <f t="shared" si="6"/>
        <v>1083.4</v>
      </c>
      <c r="I46" s="183">
        <f t="shared" si="6"/>
        <v>1083.4</v>
      </c>
      <c r="J46" s="22" t="s">
        <v>150</v>
      </c>
    </row>
    <row r="47" spans="1:10" ht="25.5">
      <c r="A47" s="234" t="s">
        <v>256</v>
      </c>
      <c r="B47" s="185" t="s">
        <v>112</v>
      </c>
      <c r="C47" s="185" t="s">
        <v>195</v>
      </c>
      <c r="D47" s="185" t="s">
        <v>210</v>
      </c>
      <c r="E47" s="197"/>
      <c r="F47" s="183">
        <f>F48</f>
        <v>1006.8399999999999</v>
      </c>
      <c r="G47" s="277">
        <f t="shared" si="1"/>
        <v>76.56000000000017</v>
      </c>
      <c r="H47" s="183">
        <f>H48</f>
        <v>1083.4</v>
      </c>
      <c r="I47" s="183">
        <f>I48</f>
        <v>1083.4</v>
      </c>
      <c r="J47" s="22" t="s">
        <v>150</v>
      </c>
    </row>
    <row r="48" spans="1:9" ht="25.5">
      <c r="A48" s="234" t="s">
        <v>223</v>
      </c>
      <c r="B48" s="185" t="s">
        <v>112</v>
      </c>
      <c r="C48" s="185" t="s">
        <v>195</v>
      </c>
      <c r="D48" s="185" t="s">
        <v>203</v>
      </c>
      <c r="E48" s="185"/>
      <c r="F48" s="183">
        <f>F49+F50</f>
        <v>1006.8399999999999</v>
      </c>
      <c r="G48" s="277">
        <f t="shared" si="1"/>
        <v>76.56000000000017</v>
      </c>
      <c r="H48" s="183">
        <f>H49+H50</f>
        <v>1083.4</v>
      </c>
      <c r="I48" s="183">
        <f>I49+I50+I51</f>
        <v>1083.4</v>
      </c>
    </row>
    <row r="49" spans="1:9" ht="12.75">
      <c r="A49" s="250" t="s">
        <v>321</v>
      </c>
      <c r="B49" s="185" t="s">
        <v>112</v>
      </c>
      <c r="C49" s="185" t="s">
        <v>195</v>
      </c>
      <c r="D49" s="185" t="s">
        <v>203</v>
      </c>
      <c r="E49" s="185" t="s">
        <v>127</v>
      </c>
      <c r="F49" s="183">
        <f>'Прил 7.'!G49</f>
        <v>773.3</v>
      </c>
      <c r="G49" s="277">
        <f t="shared" si="1"/>
        <v>58.80000000000007</v>
      </c>
      <c r="H49" s="183">
        <f>'Прил 7.'!I49</f>
        <v>832.1</v>
      </c>
      <c r="I49" s="183">
        <f>'Прил 7.'!J49</f>
        <v>832.1</v>
      </c>
    </row>
    <row r="50" spans="1:9" ht="38.25">
      <c r="A50" s="250" t="s">
        <v>151</v>
      </c>
      <c r="B50" s="185" t="s">
        <v>112</v>
      </c>
      <c r="C50" s="185" t="s">
        <v>195</v>
      </c>
      <c r="D50" s="185" t="s">
        <v>203</v>
      </c>
      <c r="E50" s="185" t="s">
        <v>143</v>
      </c>
      <c r="F50" s="183">
        <f>'Прил 7.'!G50</f>
        <v>233.54</v>
      </c>
      <c r="G50" s="180">
        <f t="shared" si="1"/>
        <v>17.76000000000002</v>
      </c>
      <c r="H50" s="183">
        <f>'Прил 7.'!I50</f>
        <v>251.3</v>
      </c>
      <c r="I50" s="183">
        <f>'Прил 7.'!J50</f>
        <v>251.3</v>
      </c>
    </row>
    <row r="51" spans="1:9" ht="25.5" customHeight="1">
      <c r="A51" s="132" t="s">
        <v>319</v>
      </c>
      <c r="B51" s="185" t="s">
        <v>112</v>
      </c>
      <c r="C51" s="185" t="s">
        <v>195</v>
      </c>
      <c r="D51" s="185" t="s">
        <v>203</v>
      </c>
      <c r="E51" s="185" t="s">
        <v>122</v>
      </c>
      <c r="F51" s="183"/>
      <c r="G51" s="180">
        <f t="shared" si="1"/>
        <v>0</v>
      </c>
      <c r="H51" s="183"/>
      <c r="I51" s="183">
        <f>'Прил 7.'!J56</f>
        <v>0</v>
      </c>
    </row>
    <row r="52" spans="1:9" ht="12.75">
      <c r="A52" s="203" t="s">
        <v>228</v>
      </c>
      <c r="B52" s="185" t="s">
        <v>112</v>
      </c>
      <c r="C52" s="185" t="s">
        <v>195</v>
      </c>
      <c r="D52" s="185" t="s">
        <v>241</v>
      </c>
      <c r="E52" s="200"/>
      <c r="F52" s="313">
        <f>F53</f>
        <v>25</v>
      </c>
      <c r="G52" s="280">
        <f t="shared" si="1"/>
        <v>3.5</v>
      </c>
      <c r="H52" s="313">
        <f aca="true" t="shared" si="7" ref="H52:I55">H53</f>
        <v>28.5</v>
      </c>
      <c r="I52" s="313">
        <f t="shared" si="7"/>
        <v>28.5</v>
      </c>
    </row>
    <row r="53" spans="1:9" ht="25.5">
      <c r="A53" s="73" t="s">
        <v>273</v>
      </c>
      <c r="B53" s="185" t="s">
        <v>112</v>
      </c>
      <c r="C53" s="185" t="s">
        <v>195</v>
      </c>
      <c r="D53" s="185" t="s">
        <v>241</v>
      </c>
      <c r="E53" s="200"/>
      <c r="F53" s="313">
        <f>F54</f>
        <v>25</v>
      </c>
      <c r="G53" s="280">
        <f t="shared" si="1"/>
        <v>3.5</v>
      </c>
      <c r="H53" s="313">
        <f t="shared" si="7"/>
        <v>28.5</v>
      </c>
      <c r="I53" s="313">
        <f t="shared" si="7"/>
        <v>28.5</v>
      </c>
    </row>
    <row r="54" spans="1:9" ht="38.25">
      <c r="A54" s="311" t="s">
        <v>301</v>
      </c>
      <c r="B54" s="185" t="s">
        <v>112</v>
      </c>
      <c r="C54" s="185" t="s">
        <v>195</v>
      </c>
      <c r="D54" s="185" t="s">
        <v>327</v>
      </c>
      <c r="E54" s="200"/>
      <c r="F54" s="313">
        <f>F55</f>
        <v>25</v>
      </c>
      <c r="G54" s="280">
        <f t="shared" si="1"/>
        <v>3.5</v>
      </c>
      <c r="H54" s="313">
        <f t="shared" si="7"/>
        <v>28.5</v>
      </c>
      <c r="I54" s="313">
        <f t="shared" si="7"/>
        <v>28.5</v>
      </c>
    </row>
    <row r="55" spans="1:9" ht="25.5">
      <c r="A55" s="203" t="s">
        <v>219</v>
      </c>
      <c r="B55" s="185" t="s">
        <v>112</v>
      </c>
      <c r="C55" s="185" t="s">
        <v>195</v>
      </c>
      <c r="D55" s="185" t="s">
        <v>328</v>
      </c>
      <c r="E55" s="200"/>
      <c r="F55" s="313">
        <v>25</v>
      </c>
      <c r="G55" s="280">
        <f t="shared" si="1"/>
        <v>3.5</v>
      </c>
      <c r="H55" s="313">
        <f t="shared" si="7"/>
        <v>28.5</v>
      </c>
      <c r="I55" s="313">
        <f t="shared" si="7"/>
        <v>28.5</v>
      </c>
    </row>
    <row r="56" spans="1:9" ht="12.75">
      <c r="A56" s="132" t="s">
        <v>319</v>
      </c>
      <c r="B56" s="185" t="s">
        <v>112</v>
      </c>
      <c r="C56" s="185" t="s">
        <v>195</v>
      </c>
      <c r="D56" s="185" t="s">
        <v>328</v>
      </c>
      <c r="E56" s="157" t="s">
        <v>122</v>
      </c>
      <c r="F56" s="313">
        <v>25</v>
      </c>
      <c r="G56" s="280">
        <f t="shared" si="1"/>
        <v>3.5</v>
      </c>
      <c r="H56" s="313">
        <v>28.5</v>
      </c>
      <c r="I56" s="313">
        <v>28.5</v>
      </c>
    </row>
    <row r="57" spans="1:9" ht="12.75">
      <c r="A57" s="251" t="s">
        <v>133</v>
      </c>
      <c r="B57" s="197" t="s">
        <v>113</v>
      </c>
      <c r="C57" s="197"/>
      <c r="D57" s="197"/>
      <c r="E57" s="197"/>
      <c r="F57" s="179">
        <f aca="true" t="shared" si="8" ref="F57:I58">F58</f>
        <v>225.60000000000002</v>
      </c>
      <c r="G57" s="280">
        <f t="shared" si="1"/>
        <v>47</v>
      </c>
      <c r="H57" s="179">
        <f t="shared" si="8"/>
        <v>272.6</v>
      </c>
      <c r="I57" s="179">
        <f t="shared" si="8"/>
        <v>283.4</v>
      </c>
    </row>
    <row r="58" spans="1:9" ht="12.75">
      <c r="A58" s="251" t="s">
        <v>54</v>
      </c>
      <c r="B58" s="197" t="s">
        <v>113</v>
      </c>
      <c r="C58" s="197" t="s">
        <v>117</v>
      </c>
      <c r="D58" s="197"/>
      <c r="E58" s="197"/>
      <c r="F58" s="179">
        <f t="shared" si="8"/>
        <v>225.60000000000002</v>
      </c>
      <c r="G58" s="280">
        <f t="shared" si="1"/>
        <v>47</v>
      </c>
      <c r="H58" s="179">
        <f t="shared" si="8"/>
        <v>272.6</v>
      </c>
      <c r="I58" s="179">
        <f t="shared" si="8"/>
        <v>283.4</v>
      </c>
    </row>
    <row r="59" spans="1:9" ht="76.5">
      <c r="A59" s="132" t="s">
        <v>258</v>
      </c>
      <c r="B59" s="185" t="s">
        <v>113</v>
      </c>
      <c r="C59" s="185" t="s">
        <v>117</v>
      </c>
      <c r="D59" s="185" t="s">
        <v>202</v>
      </c>
      <c r="E59" s="185"/>
      <c r="F59" s="183">
        <f>F60+F61</f>
        <v>225.60000000000002</v>
      </c>
      <c r="G59" s="280">
        <f t="shared" si="1"/>
        <v>47</v>
      </c>
      <c r="H59" s="183">
        <f>H60+H61</f>
        <v>272.6</v>
      </c>
      <c r="I59" s="183">
        <f>I60+I61</f>
        <v>283.4</v>
      </c>
    </row>
    <row r="60" spans="1:9" ht="12.75">
      <c r="A60" s="250" t="s">
        <v>144</v>
      </c>
      <c r="B60" s="185" t="s">
        <v>113</v>
      </c>
      <c r="C60" s="185" t="s">
        <v>117</v>
      </c>
      <c r="D60" s="185" t="s">
        <v>202</v>
      </c>
      <c r="E60" s="200" t="s">
        <v>115</v>
      </c>
      <c r="F60" s="183">
        <f>'Прил 7.'!G60</f>
        <v>173.27</v>
      </c>
      <c r="G60" s="280">
        <f t="shared" si="1"/>
        <v>36.099999999999994</v>
      </c>
      <c r="H60" s="183">
        <f>'Прил 7.'!I60</f>
        <v>209.37</v>
      </c>
      <c r="I60" s="183">
        <f>'Прил 7.'!J60</f>
        <v>217.67</v>
      </c>
    </row>
    <row r="61" spans="1:9" ht="38.25">
      <c r="A61" s="250" t="s">
        <v>145</v>
      </c>
      <c r="B61" s="185" t="s">
        <v>113</v>
      </c>
      <c r="C61" s="185" t="s">
        <v>117</v>
      </c>
      <c r="D61" s="185" t="s">
        <v>202</v>
      </c>
      <c r="E61" s="200" t="s">
        <v>142</v>
      </c>
      <c r="F61" s="183">
        <f>'Прил 7.'!G61</f>
        <v>52.33</v>
      </c>
      <c r="G61" s="280">
        <f t="shared" si="1"/>
        <v>10.899999999999999</v>
      </c>
      <c r="H61" s="183">
        <f>'Прил 7.'!I61</f>
        <v>63.23</v>
      </c>
      <c r="I61" s="183">
        <f>'Прил 7.'!J61</f>
        <v>65.73</v>
      </c>
    </row>
    <row r="62" spans="1:9" ht="12.75">
      <c r="A62" s="251" t="s">
        <v>167</v>
      </c>
      <c r="B62" s="197" t="s">
        <v>117</v>
      </c>
      <c r="C62" s="197"/>
      <c r="D62" s="197"/>
      <c r="E62" s="197"/>
      <c r="F62" s="179">
        <f>F63+F70</f>
        <v>40</v>
      </c>
      <c r="G62" s="280">
        <f t="shared" si="1"/>
        <v>0</v>
      </c>
      <c r="H62" s="179">
        <f>H63+H70</f>
        <v>40</v>
      </c>
      <c r="I62" s="179">
        <f>I63+I70</f>
        <v>40</v>
      </c>
    </row>
    <row r="63" spans="1:9" ht="25.5">
      <c r="A63" s="251" t="s">
        <v>303</v>
      </c>
      <c r="B63" s="197" t="s">
        <v>117</v>
      </c>
      <c r="C63" s="197" t="s">
        <v>299</v>
      </c>
      <c r="D63" s="197"/>
      <c r="E63" s="197"/>
      <c r="F63" s="179">
        <f aca="true" t="shared" si="9" ref="F63:I65">F64</f>
        <v>35</v>
      </c>
      <c r="G63" s="280">
        <f t="shared" si="1"/>
        <v>0</v>
      </c>
      <c r="H63" s="179">
        <f t="shared" si="9"/>
        <v>35</v>
      </c>
      <c r="I63" s="179">
        <f t="shared" si="9"/>
        <v>35</v>
      </c>
    </row>
    <row r="64" spans="1:9" ht="25.5">
      <c r="A64" s="249" t="s">
        <v>254</v>
      </c>
      <c r="B64" s="185" t="s">
        <v>117</v>
      </c>
      <c r="C64" s="185" t="s">
        <v>299</v>
      </c>
      <c r="D64" s="185" t="s">
        <v>239</v>
      </c>
      <c r="E64" s="197"/>
      <c r="F64" s="183">
        <f t="shared" si="9"/>
        <v>35</v>
      </c>
      <c r="G64" s="280">
        <f t="shared" si="1"/>
        <v>0</v>
      </c>
      <c r="H64" s="183">
        <f t="shared" si="9"/>
        <v>35</v>
      </c>
      <c r="I64" s="183">
        <f t="shared" si="9"/>
        <v>35</v>
      </c>
    </row>
    <row r="65" spans="1:9" ht="12.75">
      <c r="A65" s="132" t="s">
        <v>228</v>
      </c>
      <c r="B65" s="185" t="s">
        <v>117</v>
      </c>
      <c r="C65" s="185" t="s">
        <v>299</v>
      </c>
      <c r="D65" s="185" t="s">
        <v>175</v>
      </c>
      <c r="E65" s="197"/>
      <c r="F65" s="183">
        <f t="shared" si="9"/>
        <v>35</v>
      </c>
      <c r="G65" s="280">
        <f t="shared" si="1"/>
        <v>0</v>
      </c>
      <c r="H65" s="183">
        <f t="shared" si="9"/>
        <v>35</v>
      </c>
      <c r="I65" s="183">
        <f t="shared" si="9"/>
        <v>35</v>
      </c>
    </row>
    <row r="66" spans="1:9" ht="12.75">
      <c r="A66" s="132" t="s">
        <v>244</v>
      </c>
      <c r="B66" s="185" t="s">
        <v>117</v>
      </c>
      <c r="C66" s="185" t="s">
        <v>299</v>
      </c>
      <c r="D66" s="185" t="s">
        <v>245</v>
      </c>
      <c r="E66" s="185"/>
      <c r="F66" s="183">
        <f>F68</f>
        <v>35</v>
      </c>
      <c r="G66" s="280">
        <f t="shared" si="1"/>
        <v>0</v>
      </c>
      <c r="H66" s="183">
        <f>H68</f>
        <v>35</v>
      </c>
      <c r="I66" s="183">
        <f>I68</f>
        <v>35</v>
      </c>
    </row>
    <row r="67" spans="1:9" ht="12.75">
      <c r="A67" s="195" t="s">
        <v>234</v>
      </c>
      <c r="B67" s="185" t="s">
        <v>117</v>
      </c>
      <c r="C67" s="185" t="s">
        <v>299</v>
      </c>
      <c r="D67" s="185" t="s">
        <v>227</v>
      </c>
      <c r="E67" s="185"/>
      <c r="F67" s="183">
        <f>F68</f>
        <v>35</v>
      </c>
      <c r="G67" s="280"/>
      <c r="H67" s="183">
        <f>H68</f>
        <v>35</v>
      </c>
      <c r="I67" s="183">
        <f>I68</f>
        <v>35</v>
      </c>
    </row>
    <row r="68" spans="1:9" ht="25.5">
      <c r="A68" s="132" t="s">
        <v>168</v>
      </c>
      <c r="B68" s="185" t="s">
        <v>117</v>
      </c>
      <c r="C68" s="185" t="s">
        <v>299</v>
      </c>
      <c r="D68" s="185" t="s">
        <v>211</v>
      </c>
      <c r="E68" s="185"/>
      <c r="F68" s="183">
        <f>F69</f>
        <v>35</v>
      </c>
      <c r="G68" s="280">
        <f t="shared" si="1"/>
        <v>0</v>
      </c>
      <c r="H68" s="183">
        <f>H69</f>
        <v>35</v>
      </c>
      <c r="I68" s="183">
        <f>I69</f>
        <v>35</v>
      </c>
    </row>
    <row r="69" spans="1:9" ht="12.75">
      <c r="A69" s="132" t="s">
        <v>319</v>
      </c>
      <c r="B69" s="185" t="s">
        <v>117</v>
      </c>
      <c r="C69" s="185" t="s">
        <v>299</v>
      </c>
      <c r="D69" s="185" t="s">
        <v>211</v>
      </c>
      <c r="E69" s="185" t="s">
        <v>122</v>
      </c>
      <c r="F69" s="183">
        <f>'Прил 7.'!G69</f>
        <v>35</v>
      </c>
      <c r="G69" s="280">
        <f t="shared" si="1"/>
        <v>0</v>
      </c>
      <c r="H69" s="183">
        <f>'Прил 7.'!I69</f>
        <v>35</v>
      </c>
      <c r="I69" s="183">
        <f>'Прил 7.'!J69</f>
        <v>35</v>
      </c>
    </row>
    <row r="70" spans="1:9" ht="25.5">
      <c r="A70" s="242" t="s">
        <v>222</v>
      </c>
      <c r="B70" s="197" t="s">
        <v>117</v>
      </c>
      <c r="C70" s="197" t="s">
        <v>221</v>
      </c>
      <c r="D70" s="197"/>
      <c r="E70" s="197"/>
      <c r="F70" s="179">
        <f>F71</f>
        <v>5</v>
      </c>
      <c r="G70" s="280">
        <f t="shared" si="1"/>
        <v>0</v>
      </c>
      <c r="H70" s="179">
        <f>H71</f>
        <v>5</v>
      </c>
      <c r="I70" s="179">
        <f aca="true" t="shared" si="10" ref="F70:I72">I71</f>
        <v>5</v>
      </c>
    </row>
    <row r="71" spans="1:9" ht="25.5">
      <c r="A71" s="249" t="s">
        <v>254</v>
      </c>
      <c r="B71" s="185" t="s">
        <v>117</v>
      </c>
      <c r="C71" s="185" t="s">
        <v>221</v>
      </c>
      <c r="D71" s="185" t="s">
        <v>239</v>
      </c>
      <c r="E71" s="197"/>
      <c r="F71" s="183">
        <f t="shared" si="10"/>
        <v>5</v>
      </c>
      <c r="G71" s="280">
        <f t="shared" si="1"/>
        <v>0</v>
      </c>
      <c r="H71" s="183">
        <f t="shared" si="10"/>
        <v>5</v>
      </c>
      <c r="I71" s="183">
        <f t="shared" si="10"/>
        <v>5</v>
      </c>
    </row>
    <row r="72" spans="1:9" ht="12.75">
      <c r="A72" s="132" t="s">
        <v>228</v>
      </c>
      <c r="B72" s="185" t="s">
        <v>117</v>
      </c>
      <c r="C72" s="185" t="s">
        <v>221</v>
      </c>
      <c r="D72" s="185" t="s">
        <v>175</v>
      </c>
      <c r="E72" s="185"/>
      <c r="F72" s="183">
        <f t="shared" si="10"/>
        <v>5</v>
      </c>
      <c r="G72" s="280">
        <f t="shared" si="1"/>
        <v>0</v>
      </c>
      <c r="H72" s="183">
        <f t="shared" si="10"/>
        <v>5</v>
      </c>
      <c r="I72" s="183">
        <f t="shared" si="10"/>
        <v>5</v>
      </c>
    </row>
    <row r="73" spans="1:9" ht="12.75">
      <c r="A73" s="132" t="s">
        <v>244</v>
      </c>
      <c r="B73" s="185" t="s">
        <v>117</v>
      </c>
      <c r="C73" s="185" t="s">
        <v>221</v>
      </c>
      <c r="D73" s="185" t="s">
        <v>245</v>
      </c>
      <c r="E73" s="185"/>
      <c r="F73" s="183">
        <f aca="true" t="shared" si="11" ref="F73:I75">F74</f>
        <v>5</v>
      </c>
      <c r="G73" s="280">
        <f t="shared" si="1"/>
        <v>0</v>
      </c>
      <c r="H73" s="183">
        <f t="shared" si="11"/>
        <v>5</v>
      </c>
      <c r="I73" s="183">
        <f t="shared" si="11"/>
        <v>5</v>
      </c>
    </row>
    <row r="74" spans="1:9" ht="12.75">
      <c r="A74" s="158" t="s">
        <v>234</v>
      </c>
      <c r="B74" s="185" t="s">
        <v>117</v>
      </c>
      <c r="C74" s="185" t="s">
        <v>221</v>
      </c>
      <c r="D74" s="185" t="s">
        <v>227</v>
      </c>
      <c r="E74" s="185"/>
      <c r="F74" s="183">
        <f t="shared" si="11"/>
        <v>5</v>
      </c>
      <c r="G74" s="280"/>
      <c r="H74" s="183">
        <f t="shared" si="11"/>
        <v>5</v>
      </c>
      <c r="I74" s="183">
        <f t="shared" si="11"/>
        <v>5</v>
      </c>
    </row>
    <row r="75" spans="1:9" ht="25.5">
      <c r="A75" s="132" t="s">
        <v>230</v>
      </c>
      <c r="B75" s="185" t="s">
        <v>117</v>
      </c>
      <c r="C75" s="185" t="s">
        <v>221</v>
      </c>
      <c r="D75" s="185" t="s">
        <v>229</v>
      </c>
      <c r="E75" s="185"/>
      <c r="F75" s="183">
        <f t="shared" si="11"/>
        <v>5</v>
      </c>
      <c r="G75" s="280">
        <f t="shared" si="1"/>
        <v>0</v>
      </c>
      <c r="H75" s="183">
        <f t="shared" si="11"/>
        <v>5</v>
      </c>
      <c r="I75" s="183">
        <f t="shared" si="11"/>
        <v>5</v>
      </c>
    </row>
    <row r="76" spans="1:9" ht="12.75">
      <c r="A76" s="132" t="s">
        <v>319</v>
      </c>
      <c r="B76" s="185" t="s">
        <v>117</v>
      </c>
      <c r="C76" s="185" t="s">
        <v>221</v>
      </c>
      <c r="D76" s="185" t="s">
        <v>229</v>
      </c>
      <c r="E76" s="185" t="s">
        <v>122</v>
      </c>
      <c r="F76" s="183">
        <f>'Прил 7.'!G76</f>
        <v>5</v>
      </c>
      <c r="G76" s="280">
        <f t="shared" si="1"/>
        <v>0</v>
      </c>
      <c r="H76" s="183">
        <f>'Прил 7.'!I76</f>
        <v>5</v>
      </c>
      <c r="I76" s="183">
        <f>'Прил 7.'!J76</f>
        <v>5</v>
      </c>
    </row>
    <row r="77" spans="1:9" ht="12.75">
      <c r="A77" s="252" t="s">
        <v>291</v>
      </c>
      <c r="B77" s="197" t="s">
        <v>120</v>
      </c>
      <c r="C77" s="197"/>
      <c r="D77" s="197"/>
      <c r="E77" s="197"/>
      <c r="F77" s="179">
        <f aca="true" t="shared" si="12" ref="F77:F82">F78</f>
        <v>0</v>
      </c>
      <c r="G77" s="181">
        <f t="shared" si="1"/>
        <v>526.5</v>
      </c>
      <c r="H77" s="179">
        <f aca="true" t="shared" si="13" ref="H77:I82">H78</f>
        <v>526.5</v>
      </c>
      <c r="I77" s="179">
        <f t="shared" si="13"/>
        <v>526.5</v>
      </c>
    </row>
    <row r="78" spans="1:9" ht="12.75">
      <c r="A78" s="252" t="s">
        <v>310</v>
      </c>
      <c r="B78" s="197" t="s">
        <v>120</v>
      </c>
      <c r="C78" s="197" t="s">
        <v>121</v>
      </c>
      <c r="D78" s="197"/>
      <c r="E78" s="197"/>
      <c r="F78" s="179">
        <f t="shared" si="12"/>
        <v>0</v>
      </c>
      <c r="G78" s="181">
        <f t="shared" si="1"/>
        <v>526.5</v>
      </c>
      <c r="H78" s="179">
        <f t="shared" si="13"/>
        <v>526.5</v>
      </c>
      <c r="I78" s="179">
        <f t="shared" si="13"/>
        <v>526.5</v>
      </c>
    </row>
    <row r="79" spans="1:9" ht="25.5">
      <c r="A79" s="198" t="s">
        <v>254</v>
      </c>
      <c r="B79" s="185" t="s">
        <v>120</v>
      </c>
      <c r="C79" s="185" t="s">
        <v>121</v>
      </c>
      <c r="D79" s="185" t="s">
        <v>239</v>
      </c>
      <c r="E79" s="185"/>
      <c r="F79" s="183">
        <f t="shared" si="12"/>
        <v>0</v>
      </c>
      <c r="G79" s="180">
        <f t="shared" si="1"/>
        <v>526.5</v>
      </c>
      <c r="H79" s="183">
        <f t="shared" si="13"/>
        <v>526.5</v>
      </c>
      <c r="I79" s="183">
        <f t="shared" si="13"/>
        <v>526.5</v>
      </c>
    </row>
    <row r="80" spans="1:9" ht="12.75">
      <c r="A80" s="198" t="s">
        <v>242</v>
      </c>
      <c r="B80" s="185" t="s">
        <v>120</v>
      </c>
      <c r="C80" s="185" t="s">
        <v>121</v>
      </c>
      <c r="D80" s="185" t="s">
        <v>241</v>
      </c>
      <c r="E80" s="185"/>
      <c r="F80" s="183">
        <f t="shared" si="12"/>
        <v>0</v>
      </c>
      <c r="G80" s="180">
        <f t="shared" si="1"/>
        <v>526.5</v>
      </c>
      <c r="H80" s="183">
        <f t="shared" si="13"/>
        <v>526.5</v>
      </c>
      <c r="I80" s="183">
        <f t="shared" si="13"/>
        <v>526.5</v>
      </c>
    </row>
    <row r="81" spans="1:9" ht="25.5">
      <c r="A81" s="203" t="s">
        <v>296</v>
      </c>
      <c r="B81" s="185" t="s">
        <v>120</v>
      </c>
      <c r="C81" s="185" t="s">
        <v>121</v>
      </c>
      <c r="D81" s="185" t="s">
        <v>293</v>
      </c>
      <c r="E81" s="185"/>
      <c r="F81" s="183">
        <f t="shared" si="12"/>
        <v>0</v>
      </c>
      <c r="G81" s="180">
        <f t="shared" si="1"/>
        <v>526.5</v>
      </c>
      <c r="H81" s="183">
        <f t="shared" si="13"/>
        <v>526.5</v>
      </c>
      <c r="I81" s="183">
        <f t="shared" si="13"/>
        <v>526.5</v>
      </c>
    </row>
    <row r="82" spans="1:9" ht="25.5">
      <c r="A82" s="203" t="s">
        <v>297</v>
      </c>
      <c r="B82" s="185" t="s">
        <v>120</v>
      </c>
      <c r="C82" s="185" t="s">
        <v>121</v>
      </c>
      <c r="D82" s="185" t="s">
        <v>294</v>
      </c>
      <c r="E82" s="185"/>
      <c r="F82" s="183">
        <f t="shared" si="12"/>
        <v>0</v>
      </c>
      <c r="G82" s="180">
        <f t="shared" si="1"/>
        <v>526.5</v>
      </c>
      <c r="H82" s="183">
        <f t="shared" si="13"/>
        <v>526.5</v>
      </c>
      <c r="I82" s="183">
        <f t="shared" si="13"/>
        <v>526.5</v>
      </c>
    </row>
    <row r="83" spans="1:9" ht="25.5">
      <c r="A83" s="184" t="s">
        <v>223</v>
      </c>
      <c r="B83" s="185" t="s">
        <v>120</v>
      </c>
      <c r="C83" s="185" t="s">
        <v>121</v>
      </c>
      <c r="D83" s="185" t="s">
        <v>295</v>
      </c>
      <c r="E83" s="185"/>
      <c r="F83" s="183">
        <f>F84+F85</f>
        <v>0</v>
      </c>
      <c r="G83" s="180">
        <f t="shared" si="1"/>
        <v>526.5</v>
      </c>
      <c r="H83" s="183">
        <f>H84+H85</f>
        <v>526.5</v>
      </c>
      <c r="I83" s="183">
        <f>I84+I85</f>
        <v>526.5</v>
      </c>
    </row>
    <row r="84" spans="1:9" ht="12.75">
      <c r="A84" s="250" t="s">
        <v>321</v>
      </c>
      <c r="B84" s="185" t="s">
        <v>120</v>
      </c>
      <c r="C84" s="185" t="s">
        <v>121</v>
      </c>
      <c r="D84" s="185" t="s">
        <v>295</v>
      </c>
      <c r="E84" s="185" t="s">
        <v>127</v>
      </c>
      <c r="F84" s="175">
        <v>0</v>
      </c>
      <c r="G84" s="180">
        <f t="shared" si="1"/>
        <v>404.4</v>
      </c>
      <c r="H84" s="183">
        <v>404.4</v>
      </c>
      <c r="I84" s="183">
        <v>404.4</v>
      </c>
    </row>
    <row r="85" spans="1:9" ht="38.25">
      <c r="A85" s="196" t="s">
        <v>151</v>
      </c>
      <c r="B85" s="185" t="s">
        <v>120</v>
      </c>
      <c r="C85" s="185" t="s">
        <v>121</v>
      </c>
      <c r="D85" s="185" t="s">
        <v>295</v>
      </c>
      <c r="E85" s="185" t="s">
        <v>143</v>
      </c>
      <c r="F85" s="175">
        <v>0</v>
      </c>
      <c r="G85" s="180">
        <f t="shared" si="1"/>
        <v>122.1</v>
      </c>
      <c r="H85" s="183">
        <v>122.1</v>
      </c>
      <c r="I85" s="183">
        <v>122.1</v>
      </c>
    </row>
    <row r="86" spans="1:9" ht="12.75">
      <c r="A86" s="251" t="s">
        <v>200</v>
      </c>
      <c r="B86" s="197" t="s">
        <v>128</v>
      </c>
      <c r="C86" s="197"/>
      <c r="D86" s="197"/>
      <c r="E86" s="197"/>
      <c r="F86" s="179">
        <f aca="true" t="shared" si="14" ref="F86:I89">F87</f>
        <v>3289.6800000000003</v>
      </c>
      <c r="G86" s="280">
        <f t="shared" si="1"/>
        <v>-812.3700000000003</v>
      </c>
      <c r="H86" s="179">
        <f t="shared" si="14"/>
        <v>2477.31</v>
      </c>
      <c r="I86" s="179">
        <f t="shared" si="14"/>
        <v>2252.77</v>
      </c>
    </row>
    <row r="87" spans="1:9" ht="12.75">
      <c r="A87" s="251" t="s">
        <v>129</v>
      </c>
      <c r="B87" s="197" t="s">
        <v>128</v>
      </c>
      <c r="C87" s="197" t="s">
        <v>112</v>
      </c>
      <c r="D87" s="197"/>
      <c r="E87" s="197"/>
      <c r="F87" s="179">
        <f t="shared" si="14"/>
        <v>3289.6800000000003</v>
      </c>
      <c r="G87" s="280">
        <f t="shared" si="1"/>
        <v>-812.3700000000003</v>
      </c>
      <c r="H87" s="179">
        <f t="shared" si="14"/>
        <v>2477.31</v>
      </c>
      <c r="I87" s="179">
        <f t="shared" si="14"/>
        <v>2252.77</v>
      </c>
    </row>
    <row r="88" spans="1:9" ht="25.5">
      <c r="A88" s="249" t="s">
        <v>254</v>
      </c>
      <c r="B88" s="185" t="s">
        <v>128</v>
      </c>
      <c r="C88" s="185" t="s">
        <v>112</v>
      </c>
      <c r="D88" s="185" t="s">
        <v>239</v>
      </c>
      <c r="E88" s="197"/>
      <c r="F88" s="183">
        <f t="shared" si="14"/>
        <v>3289.6800000000003</v>
      </c>
      <c r="G88" s="280">
        <f t="shared" si="1"/>
        <v>-812.3700000000003</v>
      </c>
      <c r="H88" s="183">
        <f t="shared" si="14"/>
        <v>2477.31</v>
      </c>
      <c r="I88" s="183">
        <f t="shared" si="14"/>
        <v>2252.77</v>
      </c>
    </row>
    <row r="89" spans="1:9" ht="12.75">
      <c r="A89" s="132" t="s">
        <v>246</v>
      </c>
      <c r="B89" s="185" t="s">
        <v>128</v>
      </c>
      <c r="C89" s="185" t="s">
        <v>112</v>
      </c>
      <c r="D89" s="185" t="s">
        <v>174</v>
      </c>
      <c r="E89" s="185"/>
      <c r="F89" s="183">
        <f t="shared" si="14"/>
        <v>3289.6800000000003</v>
      </c>
      <c r="G89" s="280">
        <f t="shared" si="1"/>
        <v>-812.3700000000003</v>
      </c>
      <c r="H89" s="183">
        <f t="shared" si="14"/>
        <v>2477.31</v>
      </c>
      <c r="I89" s="183">
        <f t="shared" si="14"/>
        <v>2252.77</v>
      </c>
    </row>
    <row r="90" spans="1:9" ht="25.5">
      <c r="A90" s="132" t="s">
        <v>248</v>
      </c>
      <c r="B90" s="185" t="s">
        <v>128</v>
      </c>
      <c r="C90" s="185" t="s">
        <v>112</v>
      </c>
      <c r="D90" s="185" t="s">
        <v>247</v>
      </c>
      <c r="E90" s="185"/>
      <c r="F90" s="183">
        <f>F91</f>
        <v>3289.6800000000003</v>
      </c>
      <c r="G90" s="280">
        <f aca="true" t="shared" si="15" ref="G90:G108">H90-F90</f>
        <v>-812.3700000000003</v>
      </c>
      <c r="H90" s="183">
        <f>H91</f>
        <v>2477.31</v>
      </c>
      <c r="I90" s="183">
        <f>I91</f>
        <v>2252.77</v>
      </c>
    </row>
    <row r="91" spans="1:9" ht="25.5">
      <c r="A91" s="73" t="s">
        <v>232</v>
      </c>
      <c r="B91" s="185" t="s">
        <v>128</v>
      </c>
      <c r="C91" s="185" t="s">
        <v>112</v>
      </c>
      <c r="D91" s="185" t="s">
        <v>212</v>
      </c>
      <c r="E91" s="185"/>
      <c r="F91" s="183">
        <f>F92+F96</f>
        <v>3289.6800000000003</v>
      </c>
      <c r="G91" s="280">
        <f t="shared" si="15"/>
        <v>-812.3700000000003</v>
      </c>
      <c r="H91" s="183">
        <f>H92+H96</f>
        <v>2477.31</v>
      </c>
      <c r="I91" s="183">
        <f>I92+I96</f>
        <v>2252.77</v>
      </c>
    </row>
    <row r="92" spans="1:9" ht="25.5">
      <c r="A92" s="233" t="s">
        <v>223</v>
      </c>
      <c r="B92" s="185" t="s">
        <v>128</v>
      </c>
      <c r="C92" s="185" t="s">
        <v>112</v>
      </c>
      <c r="D92" s="185" t="s">
        <v>213</v>
      </c>
      <c r="E92" s="185"/>
      <c r="F92" s="183">
        <f>F93+F94+F95</f>
        <v>3289.6800000000003</v>
      </c>
      <c r="G92" s="280">
        <f t="shared" si="15"/>
        <v>-812.3700000000003</v>
      </c>
      <c r="H92" s="183">
        <f>H93+H94+H95</f>
        <v>2477.31</v>
      </c>
      <c r="I92" s="183">
        <f>I93+I94+I95</f>
        <v>2252.77</v>
      </c>
    </row>
    <row r="93" spans="1:9" ht="12.75">
      <c r="A93" s="250" t="s">
        <v>321</v>
      </c>
      <c r="B93" s="185" t="s">
        <v>128</v>
      </c>
      <c r="C93" s="185" t="s">
        <v>112</v>
      </c>
      <c r="D93" s="185" t="s">
        <v>213</v>
      </c>
      <c r="E93" s="185" t="s">
        <v>127</v>
      </c>
      <c r="F93" s="183">
        <f>'Прил 7.'!G93</f>
        <v>2480.55</v>
      </c>
      <c r="G93" s="280">
        <f t="shared" si="15"/>
        <v>-647.2300000000002</v>
      </c>
      <c r="H93" s="183">
        <f>'Прил 7.'!I93</f>
        <v>1833.32</v>
      </c>
      <c r="I93" s="183">
        <f>'Прил 7.'!J93</f>
        <v>1660.86</v>
      </c>
    </row>
    <row r="94" spans="1:9" ht="38.25">
      <c r="A94" s="236" t="s">
        <v>151</v>
      </c>
      <c r="B94" s="185" t="s">
        <v>128</v>
      </c>
      <c r="C94" s="185" t="s">
        <v>112</v>
      </c>
      <c r="D94" s="185" t="s">
        <v>213</v>
      </c>
      <c r="E94" s="185" t="s">
        <v>143</v>
      </c>
      <c r="F94" s="183">
        <f>'Прил 7.'!G94</f>
        <v>749.13</v>
      </c>
      <c r="G94" s="280">
        <f t="shared" si="15"/>
        <v>-165.14</v>
      </c>
      <c r="H94" s="183">
        <f>'Прил 7.'!I94</f>
        <v>583.99</v>
      </c>
      <c r="I94" s="183">
        <f>'Прил 7.'!J94</f>
        <v>531.9100000000001</v>
      </c>
    </row>
    <row r="95" spans="1:9" ht="12.75">
      <c r="A95" s="132" t="s">
        <v>319</v>
      </c>
      <c r="B95" s="185" t="s">
        <v>128</v>
      </c>
      <c r="C95" s="185" t="s">
        <v>112</v>
      </c>
      <c r="D95" s="185" t="s">
        <v>213</v>
      </c>
      <c r="E95" s="185" t="s">
        <v>122</v>
      </c>
      <c r="F95" s="183">
        <f>'Прил 7.'!G95</f>
        <v>60</v>
      </c>
      <c r="G95" s="280">
        <f t="shared" si="15"/>
        <v>0</v>
      </c>
      <c r="H95" s="183">
        <f>'Прил 7.'!I95</f>
        <v>60</v>
      </c>
      <c r="I95" s="183">
        <f>'Прил 7.'!J95</f>
        <v>60</v>
      </c>
    </row>
    <row r="96" spans="1:9" ht="25.5">
      <c r="A96" s="73" t="s">
        <v>220</v>
      </c>
      <c r="B96" s="185" t="s">
        <v>128</v>
      </c>
      <c r="C96" s="185" t="s">
        <v>112</v>
      </c>
      <c r="D96" s="185" t="s">
        <v>205</v>
      </c>
      <c r="E96" s="185"/>
      <c r="F96" s="175"/>
      <c r="G96" s="280">
        <f t="shared" si="15"/>
        <v>0</v>
      </c>
      <c r="H96" s="183">
        <f>'Прил 7.'!I96</f>
        <v>0</v>
      </c>
      <c r="I96" s="183">
        <f>'Прил 7.'!J96</f>
        <v>0</v>
      </c>
    </row>
    <row r="97" spans="1:9" ht="12.75">
      <c r="A97" s="132" t="s">
        <v>319</v>
      </c>
      <c r="B97" s="185" t="s">
        <v>128</v>
      </c>
      <c r="C97" s="185" t="s">
        <v>112</v>
      </c>
      <c r="D97" s="185" t="s">
        <v>205</v>
      </c>
      <c r="E97" s="185" t="s">
        <v>122</v>
      </c>
      <c r="F97" s="175">
        <v>0</v>
      </c>
      <c r="G97" s="280">
        <f t="shared" si="15"/>
        <v>0</v>
      </c>
      <c r="H97" s="183">
        <f>'Прил 7.'!I97</f>
        <v>0</v>
      </c>
      <c r="I97" s="183">
        <f>'Прил 7.'!J97</f>
        <v>0</v>
      </c>
    </row>
    <row r="98" spans="1:9" ht="12.75">
      <c r="A98" s="155" t="s">
        <v>130</v>
      </c>
      <c r="B98" s="197" t="s">
        <v>126</v>
      </c>
      <c r="C98" s="197"/>
      <c r="D98" s="197"/>
      <c r="E98" s="197"/>
      <c r="F98" s="205">
        <f aca="true" t="shared" si="16" ref="F98:I103">F99</f>
        <v>2030.1799999999998</v>
      </c>
      <c r="G98" s="280">
        <f t="shared" si="15"/>
        <v>-55.84999999999991</v>
      </c>
      <c r="H98" s="205">
        <f t="shared" si="16"/>
        <v>1974.33</v>
      </c>
      <c r="I98" s="205">
        <f t="shared" si="16"/>
        <v>1974.33</v>
      </c>
    </row>
    <row r="99" spans="1:9" ht="12.75">
      <c r="A99" s="155" t="s">
        <v>74</v>
      </c>
      <c r="B99" s="197" t="s">
        <v>126</v>
      </c>
      <c r="C99" s="197" t="s">
        <v>121</v>
      </c>
      <c r="D99" s="197"/>
      <c r="E99" s="197"/>
      <c r="F99" s="324">
        <f t="shared" si="16"/>
        <v>2030.1799999999998</v>
      </c>
      <c r="G99" s="280">
        <f t="shared" si="15"/>
        <v>-55.84999999999991</v>
      </c>
      <c r="H99" s="324">
        <f t="shared" si="16"/>
        <v>1974.33</v>
      </c>
      <c r="I99" s="324">
        <f t="shared" si="16"/>
        <v>1974.33</v>
      </c>
    </row>
    <row r="100" spans="1:9" ht="25.5">
      <c r="A100" s="69" t="s">
        <v>254</v>
      </c>
      <c r="B100" s="185" t="s">
        <v>126</v>
      </c>
      <c r="C100" s="185" t="s">
        <v>121</v>
      </c>
      <c r="D100" s="185" t="s">
        <v>239</v>
      </c>
      <c r="E100" s="185"/>
      <c r="F100" s="325">
        <f t="shared" si="16"/>
        <v>2030.1799999999998</v>
      </c>
      <c r="G100" s="280">
        <f t="shared" si="15"/>
        <v>-55.84999999999991</v>
      </c>
      <c r="H100" s="325">
        <f t="shared" si="16"/>
        <v>1974.33</v>
      </c>
      <c r="I100" s="325">
        <f t="shared" si="16"/>
        <v>1974.33</v>
      </c>
    </row>
    <row r="101" spans="1:9" ht="12.75">
      <c r="A101" s="73" t="s">
        <v>246</v>
      </c>
      <c r="B101" s="185" t="s">
        <v>126</v>
      </c>
      <c r="C101" s="185" t="s">
        <v>121</v>
      </c>
      <c r="D101" s="185" t="s">
        <v>174</v>
      </c>
      <c r="E101" s="185"/>
      <c r="F101" s="325">
        <f t="shared" si="16"/>
        <v>2030.1799999999998</v>
      </c>
      <c r="G101" s="280">
        <f t="shared" si="15"/>
        <v>-55.84999999999991</v>
      </c>
      <c r="H101" s="325">
        <f t="shared" si="16"/>
        <v>1974.33</v>
      </c>
      <c r="I101" s="325">
        <f t="shared" si="16"/>
        <v>1974.33</v>
      </c>
    </row>
    <row r="102" spans="1:9" ht="12.75">
      <c r="A102" s="233" t="s">
        <v>153</v>
      </c>
      <c r="B102" s="185" t="s">
        <v>126</v>
      </c>
      <c r="C102" s="185" t="s">
        <v>121</v>
      </c>
      <c r="D102" s="185" t="s">
        <v>249</v>
      </c>
      <c r="E102" s="185"/>
      <c r="F102" s="325">
        <f t="shared" si="16"/>
        <v>2030.1799999999998</v>
      </c>
      <c r="G102" s="280">
        <f t="shared" si="15"/>
        <v>-55.84999999999991</v>
      </c>
      <c r="H102" s="325">
        <f t="shared" si="16"/>
        <v>1974.33</v>
      </c>
      <c r="I102" s="325">
        <f t="shared" si="16"/>
        <v>1974.33</v>
      </c>
    </row>
    <row r="103" spans="1:9" ht="25.5">
      <c r="A103" s="73" t="s">
        <v>154</v>
      </c>
      <c r="B103" s="185" t="s">
        <v>126</v>
      </c>
      <c r="C103" s="185" t="s">
        <v>121</v>
      </c>
      <c r="D103" s="185" t="s">
        <v>231</v>
      </c>
      <c r="E103" s="185"/>
      <c r="F103" s="325">
        <f t="shared" si="16"/>
        <v>2030.1799999999998</v>
      </c>
      <c r="G103" s="280">
        <f t="shared" si="15"/>
        <v>-55.84999999999991</v>
      </c>
      <c r="H103" s="325">
        <f t="shared" si="16"/>
        <v>1974.33</v>
      </c>
      <c r="I103" s="325">
        <f t="shared" si="16"/>
        <v>1974.33</v>
      </c>
    </row>
    <row r="104" spans="1:9" ht="25.5">
      <c r="A104" s="233" t="s">
        <v>223</v>
      </c>
      <c r="B104" s="185" t="s">
        <v>126</v>
      </c>
      <c r="C104" s="185" t="s">
        <v>121</v>
      </c>
      <c r="D104" s="185" t="s">
        <v>214</v>
      </c>
      <c r="E104" s="185"/>
      <c r="F104" s="325">
        <f>F105+F106</f>
        <v>2030.1799999999998</v>
      </c>
      <c r="G104" s="280">
        <f t="shared" si="15"/>
        <v>-55.84999999999991</v>
      </c>
      <c r="H104" s="325">
        <f>H105+H106</f>
        <v>1974.33</v>
      </c>
      <c r="I104" s="325">
        <f>I105+I106</f>
        <v>1974.33</v>
      </c>
    </row>
    <row r="105" spans="1:9" ht="12.75">
      <c r="A105" s="250" t="s">
        <v>321</v>
      </c>
      <c r="B105" s="185" t="s">
        <v>126</v>
      </c>
      <c r="C105" s="185" t="s">
        <v>121</v>
      </c>
      <c r="D105" s="185" t="s">
        <v>214</v>
      </c>
      <c r="E105" s="200" t="s">
        <v>127</v>
      </c>
      <c r="F105" s="183">
        <f>'Прил 7.'!G105</f>
        <v>1559.36</v>
      </c>
      <c r="G105" s="280">
        <f t="shared" si="15"/>
        <v>-73.19999999999982</v>
      </c>
      <c r="H105" s="183">
        <f>'Прил 7.'!I105</f>
        <v>1486.16</v>
      </c>
      <c r="I105" s="183">
        <f>'Прил 7.'!J105</f>
        <v>1486.16</v>
      </c>
    </row>
    <row r="106" spans="1:9" ht="38.25">
      <c r="A106" s="236" t="s">
        <v>151</v>
      </c>
      <c r="B106" s="185" t="s">
        <v>126</v>
      </c>
      <c r="C106" s="185" t="s">
        <v>121</v>
      </c>
      <c r="D106" s="185" t="s">
        <v>214</v>
      </c>
      <c r="E106" s="200" t="s">
        <v>143</v>
      </c>
      <c r="F106" s="183">
        <f>'Прил 7.'!G106</f>
        <v>470.82</v>
      </c>
      <c r="G106" s="280">
        <f t="shared" si="15"/>
        <v>17.349999999999966</v>
      </c>
      <c r="H106" s="183">
        <f>'Прил 7.'!I106</f>
        <v>488.16999999999996</v>
      </c>
      <c r="I106" s="183">
        <f>'Прил 7.'!J106</f>
        <v>488.16999999999996</v>
      </c>
    </row>
    <row r="107" spans="1:9" ht="12.75">
      <c r="A107" s="220" t="s">
        <v>131</v>
      </c>
      <c r="B107" s="197" t="s">
        <v>132</v>
      </c>
      <c r="C107" s="197" t="s">
        <v>132</v>
      </c>
      <c r="D107" s="197" t="s">
        <v>176</v>
      </c>
      <c r="E107" s="197" t="s">
        <v>114</v>
      </c>
      <c r="F107" s="325">
        <f>'Прил 7.'!G107</f>
        <v>471.3</v>
      </c>
      <c r="G107" s="280">
        <f t="shared" si="15"/>
        <v>-243.74</v>
      </c>
      <c r="H107" s="179">
        <f>'Прил 7.'!I107</f>
        <v>227.56</v>
      </c>
      <c r="I107" s="179">
        <f>'Прил 7.'!J107</f>
        <v>455.1</v>
      </c>
    </row>
    <row r="108" spans="1:9" ht="12.75">
      <c r="A108" s="220" t="s">
        <v>131</v>
      </c>
      <c r="B108" s="197"/>
      <c r="C108" s="197"/>
      <c r="D108" s="197"/>
      <c r="E108" s="197"/>
      <c r="F108" s="325"/>
      <c r="G108" s="280">
        <f t="shared" si="15"/>
        <v>0</v>
      </c>
      <c r="H108" s="325"/>
      <c r="I108" s="326"/>
    </row>
    <row r="109" spans="1:9" ht="12.75">
      <c r="A109" s="370" t="s">
        <v>28</v>
      </c>
      <c r="B109" s="370"/>
      <c r="C109" s="370"/>
      <c r="D109" s="370"/>
      <c r="E109" s="370"/>
      <c r="F109" s="179">
        <f>'Прил 7.'!G109</f>
        <v>9676.76</v>
      </c>
      <c r="G109" s="179">
        <f>'Прил 7.'!H109</f>
        <v>-802.9100000000005</v>
      </c>
      <c r="H109" s="179">
        <f>'Прил 7.'!I109</f>
        <v>9400.349999999999</v>
      </c>
      <c r="I109" s="179">
        <f>'Прил 7.'!J109</f>
        <v>9414.15</v>
      </c>
    </row>
    <row r="112" ht="12.75">
      <c r="I112" s="206"/>
    </row>
  </sheetData>
  <sheetProtection/>
  <autoFilter ref="A6:L109"/>
  <mergeCells count="4">
    <mergeCell ref="K1:L1"/>
    <mergeCell ref="A3:I3"/>
    <mergeCell ref="A109:E109"/>
    <mergeCell ref="B1:J1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Бухгалтерия</cp:lastModifiedBy>
  <cp:lastPrinted>2022-12-27T14:44:36Z</cp:lastPrinted>
  <dcterms:created xsi:type="dcterms:W3CDTF">2007-09-12T09:25:25Z</dcterms:created>
  <dcterms:modified xsi:type="dcterms:W3CDTF">2022-12-27T15:04:52Z</dcterms:modified>
  <cp:category/>
  <cp:version/>
  <cp:contentType/>
  <cp:contentStatus/>
</cp:coreProperties>
</file>