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853"/>
  </bookViews>
  <sheets>
    <sheet name="Прил1" sheetId="17" r:id="rId1"/>
    <sheet name="Прил 2" sheetId="15" r:id="rId2"/>
    <sheet name="Прил 3" sheetId="70" r:id="rId3"/>
    <sheet name="Прил 4." sheetId="18" r:id="rId4"/>
    <sheet name="Прил 5." sheetId="19" r:id="rId5"/>
    <sheet name="Прил 6." sheetId="20" r:id="rId6"/>
    <sheet name="Прил 7." sheetId="30" r:id="rId7"/>
    <sheet name="Прил 8." sheetId="64" r:id="rId8"/>
    <sheet name="Прил 9." sheetId="54" r:id="rId9"/>
    <sheet name="Прил 10." sheetId="66" r:id="rId10"/>
    <sheet name="Прил 11." sheetId="69" r:id="rId11"/>
    <sheet name="Прил 12." sheetId="52" r:id="rId12"/>
    <sheet name="Прил 13." sheetId="53" r:id="rId13"/>
  </sheets>
  <definedNames>
    <definedName name="_Toc105952697" localSheetId="5">'Прил 6.'!#REF!</definedName>
    <definedName name="_Toc105952698" localSheetId="5">'Прил 6.'!#REF!</definedName>
    <definedName name="_xlnm._FilterDatabase" localSheetId="9" hidden="1">'Прил 10.'!$A$5:$IP$40</definedName>
    <definedName name="_xlnm._FilterDatabase" localSheetId="8" hidden="1">'Прил 9.'!$A$6:$M$77</definedName>
    <definedName name="_xlnm.Print_Area" localSheetId="9">'Прил 10.'!$A$1:$F$107</definedName>
    <definedName name="_xlnm.Print_Area" localSheetId="10">'Прил 11.'!$A$1:$I$97</definedName>
    <definedName name="_xlnm.Print_Area" localSheetId="12">#REF!</definedName>
    <definedName name="_xlnm.Print_Area" localSheetId="1">'Прил 2'!$A$1:$C$26</definedName>
    <definedName name="_xlnm.Print_Area" localSheetId="3">'Прил 4.'!$A$1:$F$35</definedName>
    <definedName name="_xlnm.Print_Area" localSheetId="5">'Прил 6.'!$A$1:$C$45</definedName>
    <definedName name="_xlnm.Print_Area" localSheetId="6">'Прил 7.'!$A$1:$D$43</definedName>
    <definedName name="_xlnm.Print_Area" localSheetId="7">'Прил 8.'!$A$1:$K$102</definedName>
    <definedName name="_xlnm.Print_Area" localSheetId="8">'Прил 9.'!$A$1:$J$98</definedName>
    <definedName name="_xlnm.Print_Area" localSheetId="0">Прил1!$A$1:$C$60</definedName>
    <definedName name="_xlnm.Print_Area">#REF!</definedName>
    <definedName name="п" localSheetId="9">#REF!</definedName>
    <definedName name="п" localSheetId="12">#REF!</definedName>
    <definedName name="п" localSheetId="8">#REF!</definedName>
    <definedName name="п">#REF!</definedName>
    <definedName name="пр" localSheetId="9">#REF!</definedName>
    <definedName name="пр">#REF!</definedName>
    <definedName name="приложение8" localSheetId="9">#REF!</definedName>
    <definedName name="приложение8" localSheetId="12">#REF!</definedName>
    <definedName name="приложение8" localSheetId="8">#REF!</definedName>
    <definedName name="приложение8">#REF!</definedName>
  </definedNames>
  <calcPr calcId="125725" iterate="1"/>
</workbook>
</file>

<file path=xl/calcChain.xml><?xml version="1.0" encoding="utf-8"?>
<calcChain xmlns="http://schemas.openxmlformats.org/spreadsheetml/2006/main">
  <c r="I64" i="69"/>
  <c r="H64"/>
  <c r="J63" i="54"/>
  <c r="I63"/>
  <c r="J64"/>
  <c r="I64"/>
  <c r="J67" i="64"/>
  <c r="F71" i="66"/>
  <c r="H25" i="19"/>
  <c r="G25"/>
  <c r="G31" s="1"/>
  <c r="I70" i="69"/>
  <c r="I71"/>
  <c r="H70"/>
  <c r="H71"/>
  <c r="F78" i="66"/>
  <c r="J70" i="54"/>
  <c r="I70"/>
  <c r="J71"/>
  <c r="I71"/>
  <c r="J74" i="64"/>
  <c r="I82" i="69" l="1"/>
  <c r="I81"/>
  <c r="J81" i="54"/>
  <c r="J82"/>
  <c r="I92" i="69"/>
  <c r="H92"/>
  <c r="H91" s="1"/>
  <c r="H90" s="1"/>
  <c r="H89" s="1"/>
  <c r="H88" s="1"/>
  <c r="H87" s="1"/>
  <c r="H86" s="1"/>
  <c r="I91"/>
  <c r="I90" s="1"/>
  <c r="I89" s="1"/>
  <c r="I88" s="1"/>
  <c r="I87" s="1"/>
  <c r="I86" s="1"/>
  <c r="G85"/>
  <c r="I84"/>
  <c r="H84"/>
  <c r="G84" s="1"/>
  <c r="G83"/>
  <c r="I80"/>
  <c r="I79" s="1"/>
  <c r="I78" s="1"/>
  <c r="I77" s="1"/>
  <c r="I76" s="1"/>
  <c r="I75" s="1"/>
  <c r="I74" s="1"/>
  <c r="H82"/>
  <c r="H81"/>
  <c r="G81"/>
  <c r="F81"/>
  <c r="F80" s="1"/>
  <c r="F79" s="1"/>
  <c r="F78" s="1"/>
  <c r="F77"/>
  <c r="F75"/>
  <c r="G73"/>
  <c r="I72"/>
  <c r="H72"/>
  <c r="F72"/>
  <c r="G72" s="1"/>
  <c r="I69"/>
  <c r="I68" s="1"/>
  <c r="I67" s="1"/>
  <c r="F70"/>
  <c r="H69"/>
  <c r="H68" s="1"/>
  <c r="H67" s="1"/>
  <c r="F69"/>
  <c r="F68"/>
  <c r="F67" s="1"/>
  <c r="G66"/>
  <c r="I65"/>
  <c r="H65"/>
  <c r="F65"/>
  <c r="G65" s="1"/>
  <c r="I63"/>
  <c r="H63"/>
  <c r="H62" s="1"/>
  <c r="G63"/>
  <c r="I62"/>
  <c r="I61" s="1"/>
  <c r="I60" s="1"/>
  <c r="F61"/>
  <c r="F60"/>
  <c r="F59" s="1"/>
  <c r="F58"/>
  <c r="G58" s="1"/>
  <c r="G57"/>
  <c r="I56"/>
  <c r="H56"/>
  <c r="F56"/>
  <c r="F55" s="1"/>
  <c r="F54" s="1"/>
  <c r="I55"/>
  <c r="H55"/>
  <c r="H54" s="1"/>
  <c r="I54"/>
  <c r="G53"/>
  <c r="I52"/>
  <c r="H52"/>
  <c r="G52" s="1"/>
  <c r="F52"/>
  <c r="F51" s="1"/>
  <c r="G49"/>
  <c r="I48"/>
  <c r="H48"/>
  <c r="G48" s="1"/>
  <c r="I47"/>
  <c r="I46" s="1"/>
  <c r="I45" s="1"/>
  <c r="I44" s="1"/>
  <c r="H47"/>
  <c r="G47" s="1"/>
  <c r="F46"/>
  <c r="F45"/>
  <c r="F44" s="1"/>
  <c r="G43"/>
  <c r="I42"/>
  <c r="H42"/>
  <c r="G42" s="1"/>
  <c r="I41"/>
  <c r="H41"/>
  <c r="G41" s="1"/>
  <c r="I40"/>
  <c r="H40"/>
  <c r="G40"/>
  <c r="I39"/>
  <c r="I38" s="1"/>
  <c r="I37" s="1"/>
  <c r="H39"/>
  <c r="G39" s="1"/>
  <c r="G36"/>
  <c r="G35"/>
  <c r="F34"/>
  <c r="F33" s="1"/>
  <c r="G33" s="1"/>
  <c r="G32"/>
  <c r="G31"/>
  <c r="G30"/>
  <c r="J29"/>
  <c r="I29"/>
  <c r="I28" s="1"/>
  <c r="I27" s="1"/>
  <c r="I26" s="1"/>
  <c r="I25" s="1"/>
  <c r="H29"/>
  <c r="G29" s="1"/>
  <c r="H28"/>
  <c r="G28" s="1"/>
  <c r="F27"/>
  <c r="G24"/>
  <c r="F24"/>
  <c r="F23" s="1"/>
  <c r="G23" s="1"/>
  <c r="H22"/>
  <c r="H21" s="1"/>
  <c r="F18"/>
  <c r="F17" s="1"/>
  <c r="F16"/>
  <c r="G16" s="1"/>
  <c r="G15"/>
  <c r="G14"/>
  <c r="G13"/>
  <c r="I12"/>
  <c r="H12"/>
  <c r="G12" s="1"/>
  <c r="F12"/>
  <c r="I11"/>
  <c r="H11"/>
  <c r="F11"/>
  <c r="F10" s="1"/>
  <c r="F9" s="1"/>
  <c r="I10"/>
  <c r="H10"/>
  <c r="I9"/>
  <c r="H9"/>
  <c r="D26" i="30"/>
  <c r="C26"/>
  <c r="D25"/>
  <c r="C25"/>
  <c r="D21"/>
  <c r="C21"/>
  <c r="C20"/>
  <c r="C19"/>
  <c r="D14"/>
  <c r="D13" s="1"/>
  <c r="C14"/>
  <c r="C13" s="1"/>
  <c r="D12"/>
  <c r="C12"/>
  <c r="D11"/>
  <c r="C11"/>
  <c r="D10"/>
  <c r="C10"/>
  <c r="D9"/>
  <c r="C9"/>
  <c r="D7"/>
  <c r="C7"/>
  <c r="I82" i="54"/>
  <c r="I81"/>
  <c r="J84"/>
  <c r="I84"/>
  <c r="J8"/>
  <c r="I8"/>
  <c r="G69" i="69" l="1"/>
  <c r="I59"/>
  <c r="G67"/>
  <c r="G21"/>
  <c r="H20"/>
  <c r="F50"/>
  <c r="G50" s="1"/>
  <c r="G51"/>
  <c r="H27"/>
  <c r="G10"/>
  <c r="H46"/>
  <c r="G54"/>
  <c r="G70"/>
  <c r="H80"/>
  <c r="H79" s="1"/>
  <c r="G11"/>
  <c r="I22"/>
  <c r="I21" s="1"/>
  <c r="I20" s="1"/>
  <c r="I19" s="1"/>
  <c r="I18" s="1"/>
  <c r="I17" s="1"/>
  <c r="G34"/>
  <c r="H38"/>
  <c r="G56"/>
  <c r="G68"/>
  <c r="G9"/>
  <c r="G62"/>
  <c r="H61"/>
  <c r="G80"/>
  <c r="I8"/>
  <c r="I97" s="1"/>
  <c r="G55"/>
  <c r="G82"/>
  <c r="F22"/>
  <c r="F8" s="1"/>
  <c r="F86" s="1"/>
  <c r="G86" s="1"/>
  <c r="J80" i="54"/>
  <c r="J79" s="1"/>
  <c r="J78" s="1"/>
  <c r="J77" s="1"/>
  <c r="J76" s="1"/>
  <c r="J75" s="1"/>
  <c r="J74" l="1"/>
  <c r="D20" i="30"/>
  <c r="G38" i="69"/>
  <c r="H37"/>
  <c r="G37" s="1"/>
  <c r="G46"/>
  <c r="H45"/>
  <c r="G27"/>
  <c r="H26"/>
  <c r="G20"/>
  <c r="H19"/>
  <c r="G22"/>
  <c r="G61"/>
  <c r="H60"/>
  <c r="H78"/>
  <c r="G79"/>
  <c r="D19" i="30" l="1"/>
  <c r="H25" i="69"/>
  <c r="G25" s="1"/>
  <c r="G26"/>
  <c r="H18"/>
  <c r="G19"/>
  <c r="G45"/>
  <c r="H44"/>
  <c r="G44" s="1"/>
  <c r="G60"/>
  <c r="H59"/>
  <c r="G59" s="1"/>
  <c r="H77"/>
  <c r="G78"/>
  <c r="G18" l="1"/>
  <c r="H17"/>
  <c r="H76"/>
  <c r="G77"/>
  <c r="G17" l="1"/>
  <c r="H8"/>
  <c r="G8" s="1"/>
  <c r="H75"/>
  <c r="G76"/>
  <c r="G75" l="1"/>
  <c r="H74"/>
  <c r="G74" l="1"/>
  <c r="H97"/>
  <c r="J92" i="54" l="1"/>
  <c r="I92"/>
  <c r="J91"/>
  <c r="J90" s="1"/>
  <c r="J89" s="1"/>
  <c r="J88" s="1"/>
  <c r="J87" s="1"/>
  <c r="J86" s="1"/>
  <c r="I91"/>
  <c r="I90" s="1"/>
  <c r="I89" s="1"/>
  <c r="I88" s="1"/>
  <c r="I87" s="1"/>
  <c r="I86" s="1"/>
  <c r="J72"/>
  <c r="I72"/>
  <c r="J62"/>
  <c r="J61" s="1"/>
  <c r="J60" s="1"/>
  <c r="D16" i="30" s="1"/>
  <c r="J65" i="54"/>
  <c r="J56"/>
  <c r="I56"/>
  <c r="J52"/>
  <c r="I52"/>
  <c r="I48"/>
  <c r="J42"/>
  <c r="I42"/>
  <c r="I41" s="1"/>
  <c r="J41"/>
  <c r="J40"/>
  <c r="J39" s="1"/>
  <c r="J38" s="1"/>
  <c r="J37" s="1"/>
  <c r="I40"/>
  <c r="I39" s="1"/>
  <c r="I38" s="1"/>
  <c r="I37" s="1"/>
  <c r="J29"/>
  <c r="J28" s="1"/>
  <c r="J27" s="1"/>
  <c r="J26" s="1"/>
  <c r="J25" s="1"/>
  <c r="K29"/>
  <c r="I29"/>
  <c r="I28" s="1"/>
  <c r="I27" s="1"/>
  <c r="I26" s="1"/>
  <c r="I25" s="1"/>
  <c r="I21"/>
  <c r="I20" s="1"/>
  <c r="I19" s="1"/>
  <c r="I18" s="1"/>
  <c r="I17" s="1"/>
  <c r="I22"/>
  <c r="F27" i="18"/>
  <c r="J54" i="64"/>
  <c r="J49" s="1"/>
  <c r="J50"/>
  <c r="J31"/>
  <c r="J30" s="1"/>
  <c r="J29" s="1"/>
  <c r="J28" s="1"/>
  <c r="J58"/>
  <c r="J57" s="1"/>
  <c r="J56" s="1"/>
  <c r="C13" i="20" s="1"/>
  <c r="F107" i="66"/>
  <c r="J96" i="64"/>
  <c r="J94" s="1"/>
  <c r="J93" s="1"/>
  <c r="J87"/>
  <c r="J83"/>
  <c r="J75"/>
  <c r="J72" s="1"/>
  <c r="J70" s="1"/>
  <c r="J68"/>
  <c r="J66"/>
  <c r="J65" s="1"/>
  <c r="H100"/>
  <c r="H99"/>
  <c r="H98"/>
  <c r="H97"/>
  <c r="I96"/>
  <c r="I95"/>
  <c r="I94" s="1"/>
  <c r="G95"/>
  <c r="G93" s="1"/>
  <c r="G92" s="1"/>
  <c r="G90" s="1"/>
  <c r="G89" s="1"/>
  <c r="H88"/>
  <c r="I87"/>
  <c r="G87"/>
  <c r="H85"/>
  <c r="H84"/>
  <c r="I83"/>
  <c r="I82" s="1"/>
  <c r="I80" s="1"/>
  <c r="G83"/>
  <c r="G82" s="1"/>
  <c r="H76"/>
  <c r="I75"/>
  <c r="G75"/>
  <c r="G72" s="1"/>
  <c r="G70" s="1"/>
  <c r="H69"/>
  <c r="I68"/>
  <c r="I66"/>
  <c r="I65" s="1"/>
  <c r="G66"/>
  <c r="G63" s="1"/>
  <c r="G62" s="1"/>
  <c r="H61"/>
  <c r="H60"/>
  <c r="H59"/>
  <c r="I58"/>
  <c r="I57" s="1"/>
  <c r="I56" s="1"/>
  <c r="G58"/>
  <c r="G57" s="1"/>
  <c r="H55"/>
  <c r="I54"/>
  <c r="H54" s="1"/>
  <c r="H53"/>
  <c r="H52"/>
  <c r="H51"/>
  <c r="I50"/>
  <c r="H45"/>
  <c r="I44"/>
  <c r="I43" s="1"/>
  <c r="I42" s="1"/>
  <c r="I41" s="1"/>
  <c r="I40" s="1"/>
  <c r="G44"/>
  <c r="G39" s="1"/>
  <c r="H38"/>
  <c r="H37"/>
  <c r="H36"/>
  <c r="H35"/>
  <c r="H34"/>
  <c r="H33"/>
  <c r="H32"/>
  <c r="I31"/>
  <c r="I30" s="1"/>
  <c r="G31"/>
  <c r="G30" s="1"/>
  <c r="G27" s="1"/>
  <c r="H26"/>
  <c r="H25"/>
  <c r="H24"/>
  <c r="I23"/>
  <c r="I19" s="1"/>
  <c r="G23"/>
  <c r="G19" s="1"/>
  <c r="G18" s="1"/>
  <c r="G17" s="1"/>
  <c r="H16"/>
  <c r="H15"/>
  <c r="H14"/>
  <c r="I13"/>
  <c r="I12" s="1"/>
  <c r="I11"/>
  <c r="G11"/>
  <c r="G10"/>
  <c r="G9" s="1"/>
  <c r="I10"/>
  <c r="F54" i="66"/>
  <c r="I47" i="54" l="1"/>
  <c r="C14" i="20"/>
  <c r="I46" i="54"/>
  <c r="I45" s="1"/>
  <c r="I44" s="1"/>
  <c r="J48" i="64"/>
  <c r="J47" s="1"/>
  <c r="J46" s="1"/>
  <c r="C12" i="20" s="1"/>
  <c r="J27" i="64"/>
  <c r="I39"/>
  <c r="I64"/>
  <c r="I93"/>
  <c r="I92" s="1"/>
  <c r="H92" s="1"/>
  <c r="H75"/>
  <c r="H11"/>
  <c r="H95"/>
  <c r="J82"/>
  <c r="J81" s="1"/>
  <c r="J92"/>
  <c r="J90"/>
  <c r="J91"/>
  <c r="J95"/>
  <c r="G56"/>
  <c r="H56" s="1"/>
  <c r="H57"/>
  <c r="G78"/>
  <c r="G77" s="1"/>
  <c r="H10"/>
  <c r="I49"/>
  <c r="I46" s="1"/>
  <c r="H58"/>
  <c r="I63"/>
  <c r="H63" s="1"/>
  <c r="H66"/>
  <c r="H83"/>
  <c r="H87"/>
  <c r="H93"/>
  <c r="I9"/>
  <c r="H9" s="1"/>
  <c r="H31"/>
  <c r="H44"/>
  <c r="H19"/>
  <c r="I18"/>
  <c r="H30"/>
  <c r="I27"/>
  <c r="I29"/>
  <c r="I28" s="1"/>
  <c r="I78"/>
  <c r="I79"/>
  <c r="I90"/>
  <c r="G8"/>
  <c r="H39"/>
  <c r="I21"/>
  <c r="I22"/>
  <c r="I72"/>
  <c r="I81"/>
  <c r="I20"/>
  <c r="H50"/>
  <c r="H82"/>
  <c r="H23"/>
  <c r="J64"/>
  <c r="J39"/>
  <c r="C11" i="20" s="1"/>
  <c r="J23" i="64"/>
  <c r="J19" s="1"/>
  <c r="J13"/>
  <c r="J12" s="1"/>
  <c r="J11"/>
  <c r="J10" s="1"/>
  <c r="F33" i="66"/>
  <c r="F88"/>
  <c r="J89" i="64" l="1"/>
  <c r="C34" i="20"/>
  <c r="C30" s="1"/>
  <c r="I91" i="64"/>
  <c r="C10" i="20"/>
  <c r="G101" i="64"/>
  <c r="J80"/>
  <c r="J78" s="1"/>
  <c r="I48"/>
  <c r="I47" s="1"/>
  <c r="I70"/>
  <c r="H72"/>
  <c r="H46"/>
  <c r="H90"/>
  <c r="I89"/>
  <c r="H89" s="1"/>
  <c r="H78"/>
  <c r="I77"/>
  <c r="H77" s="1"/>
  <c r="H27"/>
  <c r="I8"/>
  <c r="H18"/>
  <c r="I17"/>
  <c r="H17" s="1"/>
  <c r="J63"/>
  <c r="J22"/>
  <c r="J9"/>
  <c r="J18"/>
  <c r="C9" i="20" s="1"/>
  <c r="J21" i="64"/>
  <c r="J20"/>
  <c r="J77" l="1"/>
  <c r="C21" i="20" s="1"/>
  <c r="C22"/>
  <c r="J62" i="64"/>
  <c r="C15" i="20" s="1"/>
  <c r="C18"/>
  <c r="C8"/>
  <c r="J8" i="64"/>
  <c r="J79"/>
  <c r="H8"/>
  <c r="H70"/>
  <c r="I62"/>
  <c r="H62" s="1"/>
  <c r="J17"/>
  <c r="J101" l="1"/>
  <c r="I101"/>
  <c r="H101" s="1"/>
  <c r="F32" i="66" l="1"/>
  <c r="F31" l="1"/>
  <c r="F30" s="1"/>
  <c r="F29"/>
  <c r="F102"/>
  <c r="F72" l="1"/>
  <c r="F11" l="1"/>
  <c r="F10" s="1"/>
  <c r="F12"/>
  <c r="F14"/>
  <c r="F13" s="1"/>
  <c r="H26" i="19" l="1"/>
  <c r="G26"/>
  <c r="F30" i="18" l="1"/>
  <c r="F101" i="66"/>
  <c r="F100" s="1"/>
  <c r="F92"/>
  <c r="F87" s="1"/>
  <c r="F86" s="1"/>
  <c r="F79"/>
  <c r="F70"/>
  <c r="F62"/>
  <c r="F58"/>
  <c r="F53" s="1"/>
  <c r="F47"/>
  <c r="F46" s="1"/>
  <c r="F45" s="1"/>
  <c r="F44" s="1"/>
  <c r="F43" s="1"/>
  <c r="F24"/>
  <c r="F69" l="1"/>
  <c r="F68"/>
  <c r="F50"/>
  <c r="F52"/>
  <c r="F51" s="1"/>
  <c r="F21"/>
  <c r="F22"/>
  <c r="F23"/>
  <c r="F42"/>
  <c r="F99"/>
  <c r="F20"/>
  <c r="F61"/>
  <c r="F67"/>
  <c r="F76"/>
  <c r="F98" l="1"/>
  <c r="F49"/>
  <c r="F28"/>
  <c r="F84"/>
  <c r="F19"/>
  <c r="F74"/>
  <c r="F60"/>
  <c r="F9"/>
  <c r="H73" i="54"/>
  <c r="F8" i="66" l="1"/>
  <c r="F82"/>
  <c r="F81" s="1"/>
  <c r="F83"/>
  <c r="F95"/>
  <c r="F94" s="1"/>
  <c r="F97"/>
  <c r="F96"/>
  <c r="F66"/>
  <c r="F18"/>
  <c r="G19" i="19"/>
  <c r="H39" i="54"/>
  <c r="H40"/>
  <c r="H41"/>
  <c r="H42"/>
  <c r="H43"/>
  <c r="H35"/>
  <c r="H38" l="1"/>
  <c r="H36"/>
  <c r="H37"/>
  <c r="H17" i="19" l="1"/>
  <c r="H22"/>
  <c r="G22"/>
  <c r="F22"/>
  <c r="F26"/>
  <c r="F19"/>
  <c r="G17"/>
  <c r="F17"/>
  <c r="D17"/>
  <c r="F17" i="18"/>
  <c r="D17"/>
  <c r="D22" i="19" l="1"/>
  <c r="H19" l="1"/>
  <c r="E20"/>
  <c r="E21"/>
  <c r="D19"/>
  <c r="F19" i="18"/>
  <c r="F22"/>
  <c r="E21"/>
  <c r="D19" l="1"/>
  <c r="H13" i="54"/>
  <c r="H14"/>
  <c r="H15"/>
  <c r="H19"/>
  <c r="H20"/>
  <c r="H21"/>
  <c r="H25"/>
  <c r="H26"/>
  <c r="H28"/>
  <c r="H29"/>
  <c r="H30"/>
  <c r="H31"/>
  <c r="H32"/>
  <c r="H47"/>
  <c r="H48"/>
  <c r="H49"/>
  <c r="H53"/>
  <c r="H57"/>
  <c r="H66"/>
  <c r="H82"/>
  <c r="H83"/>
  <c r="H85"/>
  <c r="G81"/>
  <c r="G80" s="1"/>
  <c r="G79" s="1"/>
  <c r="G75"/>
  <c r="G72"/>
  <c r="G65"/>
  <c r="G61"/>
  <c r="G56"/>
  <c r="G55" s="1"/>
  <c r="G54" s="1"/>
  <c r="G52"/>
  <c r="G51" s="1"/>
  <c r="G50" s="1"/>
  <c r="G46"/>
  <c r="G45" s="1"/>
  <c r="G44" s="1"/>
  <c r="G34"/>
  <c r="G33" s="1"/>
  <c r="G27"/>
  <c r="G18"/>
  <c r="G17" s="1"/>
  <c r="G16" s="1"/>
  <c r="G12"/>
  <c r="G11"/>
  <c r="G10" s="1"/>
  <c r="G9" s="1"/>
  <c r="G77" l="1"/>
  <c r="G78"/>
  <c r="G70"/>
  <c r="G69" s="1"/>
  <c r="G68" s="1"/>
  <c r="G67" s="1"/>
  <c r="G60"/>
  <c r="G59" s="1"/>
  <c r="G58" s="1"/>
  <c r="G24"/>
  <c r="G23" s="1"/>
  <c r="G22" s="1"/>
  <c r="G8" s="1"/>
  <c r="G86" l="1"/>
  <c r="F16" i="19" l="1"/>
  <c r="H16"/>
  <c r="E8"/>
  <c r="E10"/>
  <c r="E12"/>
  <c r="E13"/>
  <c r="E14"/>
  <c r="E15"/>
  <c r="E18"/>
  <c r="E17" s="1"/>
  <c r="E19"/>
  <c r="E22"/>
  <c r="E23"/>
  <c r="E27"/>
  <c r="E28"/>
  <c r="E29"/>
  <c r="E30"/>
  <c r="F25"/>
  <c r="G16"/>
  <c r="F11"/>
  <c r="G11"/>
  <c r="H11"/>
  <c r="F9"/>
  <c r="G9"/>
  <c r="H9"/>
  <c r="H7" l="1"/>
  <c r="H6" s="1"/>
  <c r="H31" s="1"/>
  <c r="F7"/>
  <c r="F6" s="1"/>
  <c r="F31" s="1"/>
  <c r="G7"/>
  <c r="F16" i="18"/>
  <c r="E17"/>
  <c r="E8"/>
  <c r="E9"/>
  <c r="E11"/>
  <c r="E13"/>
  <c r="E14"/>
  <c r="E15"/>
  <c r="E18"/>
  <c r="E19"/>
  <c r="E20"/>
  <c r="E23"/>
  <c r="E28"/>
  <c r="E29"/>
  <c r="E30"/>
  <c r="E31"/>
  <c r="E27"/>
  <c r="F12"/>
  <c r="F10"/>
  <c r="F7" s="1"/>
  <c r="E26" i="19"/>
  <c r="J55" i="54"/>
  <c r="J54" s="1"/>
  <c r="J12"/>
  <c r="J11"/>
  <c r="J10" s="1"/>
  <c r="J9" s="1"/>
  <c r="I80"/>
  <c r="I79" s="1"/>
  <c r="I65"/>
  <c r="H56"/>
  <c r="I12"/>
  <c r="I11"/>
  <c r="I62" l="1"/>
  <c r="H63"/>
  <c r="J48"/>
  <c r="J47" s="1"/>
  <c r="J46" s="1"/>
  <c r="J45" s="1"/>
  <c r="J44" s="1"/>
  <c r="I55"/>
  <c r="H55" s="1"/>
  <c r="D8" i="30"/>
  <c r="H34" i="54"/>
  <c r="H81"/>
  <c r="H80"/>
  <c r="H72"/>
  <c r="H65"/>
  <c r="H51"/>
  <c r="H52"/>
  <c r="H46"/>
  <c r="H27"/>
  <c r="H24"/>
  <c r="H18"/>
  <c r="H11"/>
  <c r="H12"/>
  <c r="G6" i="19"/>
  <c r="F26" i="18"/>
  <c r="F25" s="1"/>
  <c r="H45" i="54"/>
  <c r="H79"/>
  <c r="I10"/>
  <c r="H10" s="1"/>
  <c r="D16" i="19"/>
  <c r="D22" i="18"/>
  <c r="E22" s="1"/>
  <c r="I61" i="54" l="1"/>
  <c r="H62"/>
  <c r="J69"/>
  <c r="J68" s="1"/>
  <c r="J67" s="1"/>
  <c r="I54"/>
  <c r="H50"/>
  <c r="E16" i="19"/>
  <c r="J22" i="54"/>
  <c r="H33"/>
  <c r="I69"/>
  <c r="H70"/>
  <c r="H17"/>
  <c r="F6" i="18"/>
  <c r="F32" s="1"/>
  <c r="D16"/>
  <c r="E16" s="1"/>
  <c r="I78" i="54"/>
  <c r="I77" s="1"/>
  <c r="I9"/>
  <c r="D17" i="30" l="1"/>
  <c r="J59" i="54"/>
  <c r="I60"/>
  <c r="C16" i="30" s="1"/>
  <c r="H61" i="54"/>
  <c r="J21"/>
  <c r="J20" s="1"/>
  <c r="J19" s="1"/>
  <c r="J18" s="1"/>
  <c r="J17" s="1"/>
  <c r="H54"/>
  <c r="H9"/>
  <c r="H44"/>
  <c r="H23"/>
  <c r="H78"/>
  <c r="H69"/>
  <c r="I68"/>
  <c r="I67" s="1"/>
  <c r="H22"/>
  <c r="H58"/>
  <c r="C35" i="20"/>
  <c r="C19" i="52"/>
  <c r="D19" i="53"/>
  <c r="C19"/>
  <c r="G19"/>
  <c r="F19"/>
  <c r="F18"/>
  <c r="F17"/>
  <c r="H15"/>
  <c r="H14"/>
  <c r="H16" s="1"/>
  <c r="F19" i="52"/>
  <c r="E19"/>
  <c r="E18"/>
  <c r="E17"/>
  <c r="G15"/>
  <c r="G14"/>
  <c r="D15" i="30" l="1"/>
  <c r="D36" s="1"/>
  <c r="J97" i="54"/>
  <c r="C17" i="30"/>
  <c r="I59" i="54"/>
  <c r="C15" i="30" s="1"/>
  <c r="C36" s="1"/>
  <c r="H60" i="54"/>
  <c r="H59"/>
  <c r="I76"/>
  <c r="G16" i="52"/>
  <c r="H77" i="54"/>
  <c r="H68"/>
  <c r="H16"/>
  <c r="C8" i="30"/>
  <c r="H76" i="54" l="1"/>
  <c r="I75"/>
  <c r="H8"/>
  <c r="H67"/>
  <c r="H75" l="1"/>
  <c r="I74"/>
  <c r="C7" i="20"/>
  <c r="C45" s="1"/>
  <c r="H74" i="54" l="1"/>
  <c r="I97"/>
  <c r="H84" l="1"/>
  <c r="H86" l="1"/>
  <c r="D12" i="18"/>
  <c r="E12" s="1"/>
  <c r="D11" i="19"/>
  <c r="E11" s="1"/>
  <c r="D9"/>
  <c r="D10" i="18"/>
  <c r="E10" s="1"/>
  <c r="D26"/>
  <c r="D7" i="19" l="1"/>
  <c r="D6" s="1"/>
  <c r="E9"/>
  <c r="D25" i="18"/>
  <c r="E25" s="1"/>
  <c r="E26"/>
  <c r="D7"/>
  <c r="E7" s="1"/>
  <c r="D25" i="19"/>
  <c r="E25" s="1"/>
  <c r="E7" l="1"/>
  <c r="D6" i="18"/>
  <c r="E6" s="1"/>
  <c r="D31" i="19" l="1"/>
  <c r="E31" s="1"/>
  <c r="E6"/>
  <c r="D32" i="18"/>
  <c r="E32" s="1"/>
</calcChain>
</file>

<file path=xl/comments1.xml><?xml version="1.0" encoding="utf-8"?>
<comments xmlns="http://schemas.openxmlformats.org/spreadsheetml/2006/main">
  <authors>
    <author>telengit-s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<sst xmlns="http://schemas.openxmlformats.org/spreadsheetml/2006/main" count="2013" uniqueCount="415">
  <si>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</si>
  <si>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</si>
  <si>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</si>
  <si>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</si>
  <si>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</si>
  <si>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</si>
  <si>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</si>
  <si>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</si>
  <si>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</si>
  <si>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</si>
  <si>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</si>
  <si>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</si>
  <si>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</si>
  <si>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</si>
  <si>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</si>
  <si>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</si>
  <si>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</si>
  <si>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</si>
  <si>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</si>
  <si>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</si>
  <si>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</si>
  <si>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</si>
  <si>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</si>
  <si>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</si>
  <si>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</si>
  <si>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</si>
  <si>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</si>
  <si>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</si>
  <si>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</si>
  <si>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</si>
  <si>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</si>
  <si>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</si>
  <si>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</si>
  <si>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</si>
  <si>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</si>
  <si>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</si>
  <si>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</si>
  <si>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</si>
  <si>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</si>
  <si>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</si>
  <si>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</si>
  <si>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</si>
  <si>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</si>
  <si>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</si>
  <si>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</si>
  <si>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</si>
  <si>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</si>
  <si>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</si>
  <si>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</si>
  <si>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</si>
  <si>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</si>
  <si>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</si>
  <si>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</si>
  <si>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</si>
  <si>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</si>
  <si>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</si>
  <si>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</si>
  <si>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</si>
  <si>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</si>
  <si>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</si>
  <si>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</si>
  <si>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</si>
  <si>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</si>
  <si>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</si>
  <si>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</si>
  <si>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</si>
  <si>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</si>
  <si>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</si>
  <si>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</si>
  <si>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</si>
  <si>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</si>
  <si>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</si>
  <si>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</si>
  <si>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</si>
  <si>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</si>
  <si>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</si>
  <si>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</si>
  <si>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</si>
  <si>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</si>
  <si>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</si>
  <si>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</si>
  <si>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</si>
  <si>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</si>
  <si>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</si>
  <si>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</si>
  <si>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</si>
  <si>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</si>
  <si>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</si>
  <si>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</si>
  <si>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</si>
  <si>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</si>
  <si>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</si>
  <si>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</si>
  <si>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</si>
  <si>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</si>
  <si>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</si>
  <si>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</si>
  <si>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</si>
  <si>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</si>
  <si>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</si>
  <si>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</si>
  <si>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</si>
  <si>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</si>
  <si>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</si>
  <si>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</si>
  <si>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</si>
  <si>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</si>
  <si>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</si>
  <si>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</si>
  <si>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</si>
  <si>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</si>
  <si>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</si>
  <si>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</si>
  <si>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</si>
  <si>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</si>
  <si>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Прочие безвозмездные поступления  </t>
  </si>
  <si>
    <t>1 03 02000 01 0000 110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</si>
  <si>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</si>
  <si>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</si>
  <si>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</si>
  <si>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</si>
  <si>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</si>
  <si>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</si>
  <si>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</si>
  <si>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</si>
  <si>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</si>
  <si>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</si>
  <si>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</si>
  <si>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</si>
  <si>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</si>
  <si>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</si>
  <si>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</si>
  <si>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</si>
  <si>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</si>
  <si>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</si>
  <si>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</si>
  <si>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</si>
  <si>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</si>
  <si>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</si>
  <si>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</si>
  <si>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</si>
  <si>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</si>
  <si>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</si>
  <si>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08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</si>
  <si>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</si>
  <si>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</si>
  <si>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</si>
  <si>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</si>
  <si>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</si>
  <si>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</si>
  <si>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</si>
  <si>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000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</si>
  <si>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</si>
  <si>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</si>
  <si>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</si>
  <si>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</si>
  <si>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</si>
  <si>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</si>
  <si>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</si>
  <si>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</si>
  <si>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</si>
  <si>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</si>
  <si>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</si>
  <si>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</si>
  <si>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</si>
  <si>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</si>
  <si>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</si>
  <si>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</si>
  <si>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</si>
  <si>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</si>
  <si>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</si>
  <si>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</si>
  <si>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</si>
  <si>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</si>
  <si>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</si>
  <si>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1 14 03050 10 0000 440</t>
  </si>
  <si>
    <t>1 14 06025 10 0000 430</t>
  </si>
  <si>
    <t>1 15 02050 10 0000 140</t>
  </si>
  <si>
    <t xml:space="preserve">1 16 18050 10 0000 140  </t>
  </si>
  <si>
    <t>1 17 01050 10 0000 180</t>
  </si>
  <si>
    <t>1 17 05050 10 0000 180</t>
  </si>
  <si>
    <t xml:space="preserve">000 </t>
  </si>
  <si>
    <t>129</t>
  </si>
  <si>
    <t>Фонд оплаты труда казенных учреждений</t>
  </si>
  <si>
    <t>119</t>
  </si>
  <si>
    <t>01 0 08 01100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</si>
  <si>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</si>
  <si>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</si>
  <si>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</si>
  <si>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</si>
  <si>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</si>
  <si>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</si>
  <si>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</si>
  <si>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МБ</t>
  </si>
  <si>
    <t>01 2 20 51180</t>
  </si>
  <si>
    <t>ФБ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</si>
  <si>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</si>
  <si>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"Развитие культуры"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</si>
  <si>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</si>
  <si>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</si>
  <si>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</si>
  <si>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</si>
  <si>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</si>
  <si>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</si>
  <si>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</si>
  <si>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</si>
  <si>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</si>
  <si>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</si>
  <si>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</si>
  <si>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</si>
  <si>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Резервный фонд</t>
  </si>
  <si>
    <t>0111</t>
  </si>
  <si>
    <t>01 0 38 01190</t>
  </si>
  <si>
    <t>09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</si>
  <si>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</si>
  <si>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</si>
  <si>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</si>
  <si>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платежа(перерасчеты, недоимка и задолженность по соответсвующему платежу, в том числе по отмененному))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</si>
  <si>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</si>
  <si>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</si>
  <si>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1 08 04020 01 2000 110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</si>
  <si>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(пени и проценты по соотвествующему платежу) </t>
  </si>
  <si>
    <t>1 08 04020 01 3000 110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</si>
  <si>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(суммы денежных взысканий (штрафов) по соответствующему платежу согласно законодательству Российской Федерации)</t>
  </si>
  <si>
    <t xml:space="preserve">  01 05 00 00 00 0000 000</t>
  </si>
  <si>
    <t>Изменение остатков средств на счетах по учету средств бюджетов</t>
  </si>
  <si>
    <t>Иземенение  + -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</si>
  <si>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</si>
  <si>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2020 год</t>
  </si>
  <si>
    <t>изменение +; -</t>
  </si>
  <si>
    <t>870</t>
  </si>
  <si>
    <t>Налоговые и неналоговые доходы</t>
  </si>
  <si>
    <t>01 3 00 00110</t>
  </si>
  <si>
    <t>01 3 00 00100</t>
  </si>
  <si>
    <t>01 3 00 00000</t>
  </si>
  <si>
    <t>01 2 00 00000</t>
  </si>
  <si>
    <t>99 0 00 09999</t>
  </si>
  <si>
    <t>2021 год</t>
  </si>
  <si>
    <t>Прочие доходы от компенсации затрат бюджетов сельских поселений</t>
  </si>
  <si>
    <t>2020 утв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</si>
  <si>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</si>
  <si>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</si>
  <si>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</si>
  <si>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</si>
  <si>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</si>
  <si>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оказания платных услуг (работ) получателями средств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</si>
  <si>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</si>
  <si>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</si>
  <si>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</si>
  <si>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</si>
  <si>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</si>
  <si>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</si>
  <si>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</si>
  <si>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</si>
  <si>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</si>
  <si>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</si>
  <si>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</si>
  <si>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Денежные взыскания (штрафы) за нарушение бюджетного законодательства (в части бюджетов сельских поселений)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</si>
  <si>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</si>
  <si>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</si>
  <si>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1 17 14030 10 0000 150</t>
  </si>
  <si>
    <t>Средства самообложения граждан, зачисляемые в бюджеты сельских поселений</t>
  </si>
  <si>
    <t xml:space="preserve">2 02 15001 10 0000 150 </t>
  </si>
  <si>
    <t>Дотации бюджетам сельских поселений на выравнивание бюджетной обеспеченности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</si>
  <si>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</si>
  <si>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</si>
  <si>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2 02 20298 10 0000 150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</si>
  <si>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</si>
  <si>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2 02 20301 10 0000 150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</si>
  <si>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</si>
  <si>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2 02 29999 10 0000 150</t>
  </si>
  <si>
    <t>Прочие субсидии бюджетам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</si>
  <si>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</si>
  <si>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ФедерацииФедерации</t>
  </si>
  <si>
    <t xml:space="preserve">2 02 35118 10 0000 150  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</si>
  <si>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</si>
  <si>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2 02 39999 10 0000 150</t>
  </si>
  <si>
    <t>Прочие субвенции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</si>
  <si>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</si>
  <si>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</si>
  <si>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</si>
  <si>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</si>
  <si>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2020 утв</t>
  </si>
  <si>
    <t>2022 год</t>
  </si>
  <si>
    <t xml:space="preserve"> 2020 год </t>
  </si>
  <si>
    <t>Изменение в 2021+ -</t>
  </si>
  <si>
    <t>2021 утв.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</si>
  <si>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</si>
  <si>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</si>
  <si>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</si>
  <si>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</si>
  <si>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</si>
  <si>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</si>
  <si>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 xml:space="preserve"> 2 02 40000 00 0000 150</t>
  </si>
  <si>
    <t xml:space="preserve">2 07 00000 00 0000 150 </t>
  </si>
  <si>
    <t>Другие общегосударственные вопросы</t>
  </si>
  <si>
    <t>0113</t>
  </si>
  <si>
    <t>13</t>
  </si>
  <si>
    <t>2021 утв</t>
  </si>
  <si>
    <t>Перечень главных администраторов доходов бюджета муниципального образования Бельтирское сельское поселение</t>
  </si>
  <si>
    <t>Доходы  бюджета муниципального образования Бельтирское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</si>
  <si>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Перечень главных администраторов источников финансирования дефицита бюджета сельской администрации муниципального образования Бельтирское сельское поселение</t>
  </si>
  <si>
    <t>сельская администрация муниципального образования Бельтирское сельское поселение</t>
  </si>
  <si>
    <t>Развитие социально-культурной сферы в рамках муниципальной программы муниципального образования "Бельтирское сельское поселение" "Комплексное развитие территории сельского поселения"</t>
  </si>
  <si>
    <t xml:space="preserve">  </t>
  </si>
  <si>
    <t>Резервные средства</t>
  </si>
  <si>
    <t>Резервные фонды администрации МО "Бельтирское сельское поселение"</t>
  </si>
  <si>
    <t>Культура, кинематография</t>
  </si>
  <si>
    <t>Объем поступлений доходов в бюджет муниципального образования Бельтирское  сельское поселение в 2021 году</t>
  </si>
  <si>
    <t>Объем поступлений доходов в бюджет муниципального образования Бельтирское  сельское поселение в 2022-2023 годах</t>
  </si>
  <si>
    <t>Распределение
бюджетных ассигнований по разделам, подразделам классификации расходов бюджета муниципального образования Бельтирское  сельское поселение   на 2021 год</t>
  </si>
  <si>
    <t>01 1 02 00202</t>
  </si>
  <si>
    <t>01 1 02 51180</t>
  </si>
  <si>
    <t>01 0 Л0 00101</t>
  </si>
  <si>
    <t>01 0 Л0 00102</t>
  </si>
  <si>
    <t>01 3 01 00102</t>
  </si>
  <si>
    <t>99 0 01  00101</t>
  </si>
  <si>
    <t>99 0 01  00100</t>
  </si>
  <si>
    <t>99 0 02  00101</t>
  </si>
  <si>
    <t>99 0 02  00100</t>
  </si>
  <si>
    <t>01 0 Л0 00100</t>
  </si>
  <si>
    <t>01 2 02 00202</t>
  </si>
  <si>
    <t>01 3 01 00100</t>
  </si>
  <si>
    <t>01 3 01 00101</t>
  </si>
  <si>
    <t>01 3 02 00101</t>
  </si>
  <si>
    <t>99 0 01  00000</t>
  </si>
  <si>
    <t>Непрограммные направления деятельности</t>
  </si>
  <si>
    <t>99 0 00  00000</t>
  </si>
  <si>
    <t>Глава муниципального образования</t>
  </si>
  <si>
    <t xml:space="preserve">Прочая закупка товаров, работ и услуг для обеспечения государственных (муниципальных) нужд </t>
  </si>
  <si>
    <t>Расходы на обеспечение функций Администрации МО «Бельтирское сельское поселение» (в части обеспечения твердым топливом)</t>
  </si>
  <si>
    <t>Расходы на обеспечение функций МКУ "Культурно-спортивный центр Бельтир" (в части обеспечения твердым топливом)</t>
  </si>
  <si>
    <t>14</t>
  </si>
  <si>
    <t>Другие вопросы в области национальной безопасности и правоохранительной деятельности</t>
  </si>
  <si>
    <t>Расходы на выплаты работникам и обеспечение функций органов местного самоуправления и учреждений</t>
  </si>
  <si>
    <t>2023 год</t>
  </si>
  <si>
    <t xml:space="preserve"> 2021 год</t>
  </si>
  <si>
    <t>99 0 02  00000</t>
  </si>
  <si>
    <t>Материально-техническое обеспечение функций органов местного самоуправления</t>
  </si>
  <si>
    <t>01 2 02 00200</t>
  </si>
  <si>
    <t>Подпрограмма "Устойчивое развитие систем жизнеобеспечения"</t>
  </si>
  <si>
    <t>01 2 02 00207</t>
  </si>
  <si>
    <t>Профилактика экстремизма и терроризма на территории муниципального образования</t>
  </si>
  <si>
    <t>01 3 02 00100</t>
  </si>
  <si>
    <t>Материально – техническое обеспечение работников в сфере культуры</t>
  </si>
  <si>
    <t>Расходы на обеспечение функций Председателя представительного органа муниципального образования</t>
  </si>
  <si>
    <t>Ведомственная структура расходов бюджета муниципального образования Бельтирское сельское поселение на 2021 год</t>
  </si>
  <si>
    <t>Организация и проведение мероприятий</t>
  </si>
  <si>
    <t>01 1 02 00200</t>
  </si>
  <si>
    <t>Основное мероприятие "Обеспечение эффективного управленияя муниципальными финансами"</t>
  </si>
  <si>
    <t>01 1 02 00000</t>
  </si>
  <si>
    <t>01 0 Л0 00000</t>
  </si>
  <si>
    <t>01 0 00 00000</t>
  </si>
  <si>
    <t>Муниципальная программа "Комплексное развитие территорий МО"Бельтирское сельское поселение""</t>
  </si>
  <si>
    <t>01 1 00 00000</t>
  </si>
  <si>
    <t>Подпрограмма"Развитие экономического и налогового потенциала"</t>
  </si>
  <si>
    <t xml:space="preserve">Организация и проведение мероприятий в сфере финансов </t>
  </si>
  <si>
    <t>Основное мероприятие"Обеспечение безопасности населения"</t>
  </si>
  <si>
    <t>01 2 02 00000</t>
  </si>
  <si>
    <t>Подпрограмма "Развитие социально-культурной сферы"</t>
  </si>
  <si>
    <t>01 3 01 00000</t>
  </si>
  <si>
    <t>Основное мероприятие "Развитие культуры и молодежной политики"</t>
  </si>
  <si>
    <t>01 3 02 00000</t>
  </si>
  <si>
    <t>0314</t>
  </si>
  <si>
    <t>2</t>
  </si>
  <si>
    <t>Администрация МО Бельтирское сельское поселение</t>
  </si>
  <si>
    <t>Распределение
бюджетных ассигнований по разделам, подразделам классификации расходов бюджета муниципального образования Бельтирское сельское поселение на 2022-2023 годы</t>
  </si>
  <si>
    <t>Распределение бюджетных ассигнований на реализацию муниципальных программ на 2021год</t>
  </si>
  <si>
    <t>Распределение бюджетных ассигнований на реализацию муниципальных программ на 2022 - 2023 года</t>
  </si>
  <si>
    <t xml:space="preserve">                                                                         Сельская администрация МО Бельтирское сельское поселение</t>
  </si>
  <si>
    <t>Повышение эффективности деятельности Администрации муниципального образования Бельтирское сельское поселение"</t>
  </si>
  <si>
    <t>Муниципальная программа "Комплексное развитие территорий МО Бельтирское сельское поселение"</t>
  </si>
  <si>
    <t>Повышение эффективности деятельности Администрации муниципального образования Бельтирское сельское поселение</t>
  </si>
  <si>
    <t>Материально-техническое обеспечение Администрации МО Бельтирское сельское поселение</t>
  </si>
  <si>
    <t>Расходы на обеспечение функций Администрации МО Бельтирское сельское поселение (в части обеспечения твердым топливом)</t>
  </si>
  <si>
    <t>Осуществление первичного воинского учета на территориях, где отсутствуют военные комиссариаты в рамках задачи подпрограммы "Обеспечение эффективного управления муниципальными финансами" муниципальной программы МО Бельтирское сельское поселение "Комплексное развитие территорий Бельтирского сельского поселения"</t>
  </si>
  <si>
    <t>Повышение эффективности деятельности Администрации МО Бельтирское сельское поселение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</si>
  <si>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Бельтирское сельское поселение на 2021 год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</si>
  <si>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Бельтирское сельское поселение на 2022 -2023 года</t>
  </si>
  <si>
    <t xml:space="preserve">Материально-техническое обеспечение Администрации МО Бельтирское сельское поселение </t>
  </si>
  <si>
    <t>Резервные фонды администрации МО Бельтирское сельское поселение</t>
  </si>
  <si>
    <t>Ведомственная структура расходов бюджета муниципального образования Бельтирское сельское                  поселение на 2022-2023 года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</si>
  <si>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депутатов муниципального образования                                                                                                     Бельтирское сельское поселение от  _________ №  ___                                                                        «О  бюджете муниципального образования Бельтирское сельское поселение
на 2021 год и на плановый период 2022 и 2023 годов»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</si>
  <si>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депутатов муниципального образования                                                                                                     Бельтирское сельское поселение от  _________ №  ___                                                                                                                                                                                     «О  бюджете муниципального образования Бельтирское сельское поселение
на 2021 год и на плановый период 2022 и 2023 годов»</t>
  </si>
  <si>
    <t>Источники финансирования дефицита бюджета сельской администрации муниципального образования Бельтирское сельское поселение</t>
  </si>
  <si>
    <t xml:space="preserve"> (тыс. рублей) </t>
  </si>
  <si>
    <t>Код бюджетной классификации</t>
  </si>
  <si>
    <t>Сумма, тыс. руб. 2020 год</t>
  </si>
  <si>
    <t>Сумма, тыс. руб. 2021 год</t>
  </si>
  <si>
    <t>Сумма, тыс. руб. 2022 год</t>
  </si>
  <si>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</si>
  <si>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</si>
  <si>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</si>
  <si>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</si>
  <si>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</si>
  <si>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</si>
  <si>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</si>
  <si>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депутатов муниципального образования                                                                                                     Бельтирское сельское поселение от  _________ №  ___                                                                        «О  бюджете муниципального образования Бельтирское сельское поселение
на 2021 год и на плановый период 2022 и 2023 годов»</t>
  </si>
  <si>
    <t>000 01 00 00 00 00 0000 000</t>
  </si>
  <si>
    <t>801 01 05 00 00 00 0000 000</t>
  </si>
  <si>
    <t>801 01 02 00 00 00 0000 000</t>
  </si>
  <si>
    <t>801 01 03 00 00 00 0000 000</t>
  </si>
  <si>
    <t>801 01 06 00 00 00 0000 000</t>
  </si>
  <si>
    <t>Изменение остатков средств на счетах по учету средств бюджета</t>
  </si>
  <si>
    <t>801 01 06 05 00 00 0000 000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</si>
  <si>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депутатов муниципального образования                                                                                                     Бельтирское сельское поселение от  _________ №  ___                                                                «О  бюджете муниципального образования Бельтирское сельское поселение
на 2021 год и на плановый период 2022 и 2023 годов»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</si>
  <si>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Бельтирское  сельское поселение от ___________  №  _______                                                                                                                                                                                                         «О  бюджете муниципального образования Бельтирское  сельское поселение
на 2021 год и на плановый период 2022 и 2023 годов»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</si>
  <si>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Бельтирское  сельское поселение от ___________  №  _______                                                                                                                                                                                          «О  бюджете муниципального образования Бельтирское  сельское поселение
на 2021 год и на плановый период 2022 и 2023 годов»</t>
  </si>
  <si>
    <t>Приложение 8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________  № ____                                                                «О  бюджете муниципального образования Бельтирское сельское поселение
на 2021 год и на плановый период 2022 и 2023 годов»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</si>
  <si>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от_________ №_____                                                                                                                                            «О  бюджете муниципального образования Бельтирское сельское поселение
на 2021 год и на плановый период 2022 и 2023 годов»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</si>
  <si>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 сельское поселение от  _________  №  ______                                                                                  «О бюджете муниципального образования Бельтирское  сельское поселение
на 2021 год и на плановый период 2022 и 2023 годов»</t>
  </si>
  <si>
    <t>Приложение  9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от________  №_____                                                                «О  бюджете муниципального образования Бельтирское сельское поселение
на 2021 год и на плановый период 2022 и 2023 годов»</t>
  </si>
  <si>
    <t>Приложение 10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________  № ____                                                          «О  бюджете муниципального образования Бельтирское сельское поселение  на 2021 год и на плановый период 2022 и 2023 годов»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</si>
  <si>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_______________ № ____                                                                      «О  бюджете муниципального образования Бельтирское сельское поселение                                 на 2021 год и  на плановый период 2022 и 2023 годов»</t>
  </si>
  <si>
    <t>Приложение 13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от___________    №_____                                                                                                                                                    «О  бюджете муниципального образования Бельтирское сельское поселение
на 2021 год и на плановый период 2022 и 2023 годов»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</si>
</sst>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  <numFmt numFmtId="168" formatCode="_-* #,##0\ _₽_-;\-* #,##0\ _₽_-;_-* &quot;-&quot;??\ _₽_-;_-@_-"/>
  </numFmts>
  <fonts count="3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color rgb="FF22272F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9" fillId="0" borderId="0">
      <alignment vertical="top"/>
    </xf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377">
    <xf numFmtId="0" fontId="0" fillId="0" borderId="0" xfId="0"/>
    <xf numFmtId="0" fontId="0" fillId="0" borderId="0" xfId="0" applyAlignment="1"/>
    <xf numFmtId="0" fontId="7" fillId="0" borderId="0" xfId="0" applyFont="1" applyFill="1"/>
    <xf numFmtId="0" fontId="9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5" fillId="0" borderId="0" xfId="0" applyFont="1"/>
    <xf numFmtId="0" fontId="17" fillId="0" borderId="0" xfId="0" applyFont="1" applyFill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1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/>
    <xf numFmtId="0" fontId="8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167" fontId="7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1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Border="1"/>
    <xf numFmtId="1" fontId="7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vertical="top" wrapText="1"/>
    </xf>
    <xf numFmtId="0" fontId="30" fillId="0" borderId="0" xfId="0" applyFont="1"/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4" fontId="11" fillId="0" borderId="1" xfId="8" applyNumberFormat="1" applyFont="1" applyFill="1" applyBorder="1" applyAlignment="1">
      <alignment horizontal="center" wrapText="1"/>
    </xf>
    <xf numFmtId="165" fontId="9" fillId="0" borderId="0" xfId="0" applyNumberFormat="1" applyFont="1" applyAlignment="1">
      <alignment horizontal="right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11" xfId="0" applyFont="1" applyFill="1" applyBorder="1" applyAlignment="1"/>
    <xf numFmtId="165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 shrinkToFit="1"/>
    </xf>
    <xf numFmtId="49" fontId="2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49" fontId="14" fillId="0" borderId="1" xfId="9" applyNumberFormat="1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justify"/>
    </xf>
    <xf numFmtId="0" fontId="15" fillId="0" borderId="0" xfId="0" applyFont="1" applyAlignment="1">
      <alignment vertical="top" wrapText="1"/>
    </xf>
    <xf numFmtId="0" fontId="0" fillId="0" borderId="0" xfId="0" applyFont="1" applyAlignment="1"/>
    <xf numFmtId="0" fontId="4" fillId="0" borderId="1" xfId="0" applyFont="1" applyBorder="1"/>
    <xf numFmtId="0" fontId="9" fillId="0" borderId="0" xfId="0" applyFont="1" applyAlignment="1">
      <alignment horizontal="center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/>
    </xf>
    <xf numFmtId="168" fontId="9" fillId="0" borderId="1" xfId="1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165" fontId="4" fillId="0" borderId="0" xfId="11" applyNumberFormat="1" applyFont="1" applyAlignment="1">
      <alignment horizontal="right"/>
    </xf>
    <xf numFmtId="0" fontId="4" fillId="4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0" borderId="1" xfId="0" applyFont="1" applyBorder="1" applyAlignment="1">
      <alignment horizontal="justify"/>
    </xf>
    <xf numFmtId="165" fontId="4" fillId="0" borderId="1" xfId="1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5" fontId="4" fillId="0" borderId="0" xfId="11" applyNumberFormat="1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165" fontId="33" fillId="0" borderId="0" xfId="1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5" fontId="5" fillId="0" borderId="0" xfId="11" applyNumberFormat="1" applyFont="1" applyBorder="1" applyAlignment="1">
      <alignment horizontal="center" wrapText="1"/>
    </xf>
    <xf numFmtId="0" fontId="4" fillId="0" borderId="0" xfId="0" applyFont="1" applyBorder="1"/>
    <xf numFmtId="165" fontId="4" fillId="0" borderId="0" xfId="11" applyNumberFormat="1" applyFont="1" applyBorder="1" applyAlignment="1">
      <alignment horizontal="center"/>
    </xf>
    <xf numFmtId="165" fontId="4" fillId="0" borderId="0" xfId="11" applyNumberFormat="1" applyFont="1" applyAlignment="1">
      <alignment horizontal="center"/>
    </xf>
    <xf numFmtId="165" fontId="4" fillId="0" borderId="0" xfId="11" applyNumberFormat="1" applyFont="1"/>
    <xf numFmtId="0" fontId="15" fillId="0" borderId="0" xfId="0" applyFont="1" applyFill="1" applyAlignment="1">
      <alignment vertical="top" wrapText="1"/>
    </xf>
    <xf numFmtId="0" fontId="9" fillId="0" borderId="1" xfId="0" applyFont="1" applyBorder="1" applyAlignment="1">
      <alignment horizontal="right"/>
    </xf>
    <xf numFmtId="49" fontId="9" fillId="0" borderId="1" xfId="1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1" fillId="0" borderId="6" xfId="11" applyNumberFormat="1" applyFont="1" applyBorder="1" applyAlignment="1">
      <alignment horizontal="center"/>
    </xf>
    <xf numFmtId="49" fontId="11" fillId="0" borderId="1" xfId="0" applyNumberFormat="1" applyFont="1" applyBorder="1"/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justify"/>
    </xf>
    <xf numFmtId="49" fontId="11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9" fillId="0" borderId="6" xfId="11" applyNumberFormat="1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top" wrapText="1"/>
    </xf>
    <xf numFmtId="0" fontId="11" fillId="3" borderId="0" xfId="0" applyFont="1" applyFill="1" applyAlignment="1">
      <alignment horizontal="justify" vertical="top" wrapText="1"/>
    </xf>
    <xf numFmtId="0" fontId="9" fillId="3" borderId="1" xfId="0" applyFont="1" applyFill="1" applyBorder="1" applyAlignment="1">
      <alignment vertical="justify" wrapText="1"/>
    </xf>
    <xf numFmtId="0" fontId="9" fillId="3" borderId="1" xfId="0" applyFont="1" applyFill="1" applyBorder="1" applyAlignment="1">
      <alignment vertical="center" wrapText="1"/>
    </xf>
    <xf numFmtId="165" fontId="11" fillId="3" borderId="1" xfId="0" applyNumberFormat="1" applyFont="1" applyFill="1" applyBorder="1" applyAlignment="1">
      <alignment horizontal="center" vertical="top" wrapText="1"/>
    </xf>
    <xf numFmtId="165" fontId="11" fillId="0" borderId="1" xfId="11" applyNumberFormat="1" applyFont="1" applyFill="1" applyBorder="1" applyAlignment="1">
      <alignment horizontal="center"/>
    </xf>
    <xf numFmtId="165" fontId="9" fillId="0" borderId="1" xfId="11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167" fontId="9" fillId="0" borderId="0" xfId="0" applyNumberFormat="1" applyFont="1"/>
    <xf numFmtId="0" fontId="0" fillId="0" borderId="0" xfId="0" applyFont="1"/>
    <xf numFmtId="2" fontId="9" fillId="0" borderId="1" xfId="0" applyNumberFormat="1" applyFont="1" applyBorder="1"/>
    <xf numFmtId="2" fontId="11" fillId="0" borderId="1" xfId="0" applyNumberFormat="1" applyFont="1" applyBorder="1"/>
    <xf numFmtId="2" fontId="11" fillId="0" borderId="1" xfId="0" applyNumberFormat="1" applyFont="1" applyBorder="1" applyAlignment="1">
      <alignment horizontal="center" vertical="center"/>
    </xf>
    <xf numFmtId="165" fontId="9" fillId="3" borderId="1" xfId="0" applyNumberFormat="1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top" wrapText="1"/>
    </xf>
    <xf numFmtId="2" fontId="9" fillId="0" borderId="1" xfId="11" applyNumberFormat="1" applyFont="1" applyFill="1" applyBorder="1" applyAlignment="1"/>
    <xf numFmtId="2" fontId="14" fillId="0" borderId="8" xfId="0" applyNumberFormat="1" applyFont="1" applyFill="1" applyBorder="1" applyAlignment="1">
      <alignment horizontal="right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49" fontId="29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justify" vertical="center" wrapText="1" shrinkToFit="1"/>
    </xf>
    <xf numFmtId="0" fontId="9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49" fontId="9" fillId="3" borderId="1" xfId="0" applyNumberFormat="1" applyFont="1" applyFill="1" applyBorder="1" applyAlignment="1">
      <alignment horizontal="center"/>
    </xf>
    <xf numFmtId="0" fontId="14" fillId="3" borderId="1" xfId="9" applyFont="1" applyFill="1" applyBorder="1" applyAlignment="1">
      <alignment vertical="top" wrapText="1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wrapText="1"/>
    </xf>
    <xf numFmtId="49" fontId="14" fillId="3" borderId="1" xfId="9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65" fontId="11" fillId="0" borderId="0" xfId="0" applyNumberFormat="1" applyFont="1" applyAlignment="1">
      <alignment wrapText="1"/>
    </xf>
    <xf numFmtId="0" fontId="29" fillId="0" borderId="0" xfId="0" applyFont="1" applyFill="1" applyBorder="1" applyAlignment="1">
      <alignment horizontal="right" wrapText="1"/>
    </xf>
    <xf numFmtId="0" fontId="29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 shrinkToFit="1"/>
    </xf>
    <xf numFmtId="49" fontId="9" fillId="3" borderId="1" xfId="0" applyNumberFormat="1" applyFont="1" applyFill="1" applyBorder="1" applyAlignment="1">
      <alignment horizontal="center" vertical="center" wrapText="1" shrinkToFit="1"/>
    </xf>
    <xf numFmtId="165" fontId="14" fillId="0" borderId="0" xfId="0" applyNumberFormat="1" applyFont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/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0" fontId="5" fillId="0" borderId="0" xfId="0" applyFont="1" applyAlignment="1"/>
    <xf numFmtId="0" fontId="17" fillId="0" borderId="0" xfId="0" applyFont="1" applyAlignment="1"/>
    <xf numFmtId="165" fontId="9" fillId="0" borderId="1" xfId="0" applyNumberFormat="1" applyFont="1" applyFill="1" applyBorder="1" applyAlignment="1">
      <alignment horizontal="center" wrapText="1"/>
    </xf>
    <xf numFmtId="168" fontId="9" fillId="0" borderId="1" xfId="1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wrapText="1"/>
    </xf>
    <xf numFmtId="165" fontId="11" fillId="3" borderId="1" xfId="0" applyNumberFormat="1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horizontal="center" wrapText="1"/>
    </xf>
    <xf numFmtId="2" fontId="11" fillId="3" borderId="1" xfId="0" applyNumberFormat="1" applyFont="1" applyFill="1" applyBorder="1" applyAlignment="1">
      <alignment horizontal="center" wrapText="1"/>
    </xf>
    <xf numFmtId="0" fontId="17" fillId="0" borderId="0" xfId="0" applyFont="1" applyFill="1" applyAlignment="1"/>
    <xf numFmtId="165" fontId="9" fillId="3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center" wrapText="1"/>
    </xf>
    <xf numFmtId="0" fontId="29" fillId="3" borderId="1" xfId="0" applyFont="1" applyFill="1" applyBorder="1" applyAlignment="1">
      <alignment wrapText="1"/>
    </xf>
    <xf numFmtId="49" fontId="29" fillId="3" borderId="1" xfId="0" applyNumberFormat="1" applyFont="1" applyFill="1" applyBorder="1" applyAlignment="1">
      <alignment horizontal="center" wrapText="1"/>
    </xf>
    <xf numFmtId="0" fontId="27" fillId="0" borderId="0" xfId="0" applyFont="1" applyAlignment="1"/>
    <xf numFmtId="49" fontId="11" fillId="3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 shrinkToFit="1"/>
    </xf>
    <xf numFmtId="165" fontId="11" fillId="3" borderId="1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49" fontId="9" fillId="3" borderId="1" xfId="0" applyNumberFormat="1" applyFont="1" applyFill="1" applyBorder="1" applyAlignment="1">
      <alignment horizontal="center" shrinkToFit="1"/>
    </xf>
    <xf numFmtId="0" fontId="14" fillId="3" borderId="1" xfId="9" applyFont="1" applyFill="1" applyBorder="1" applyAlignment="1">
      <alignment wrapText="1"/>
    </xf>
    <xf numFmtId="0" fontId="14" fillId="0" borderId="1" xfId="9" applyFont="1" applyFill="1" applyBorder="1" applyAlignment="1">
      <alignment horizontal="justify" wrapText="1"/>
    </xf>
    <xf numFmtId="49" fontId="2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justify" wrapText="1" shrinkToFit="1"/>
    </xf>
    <xf numFmtId="0" fontId="14" fillId="3" borderId="1" xfId="3" applyFont="1" applyFill="1" applyBorder="1" applyAlignment="1">
      <alignment wrapText="1"/>
    </xf>
    <xf numFmtId="49" fontId="14" fillId="0" borderId="1" xfId="9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justify" wrapText="1" shrinkToFit="1"/>
    </xf>
    <xf numFmtId="49" fontId="14" fillId="3" borderId="1" xfId="9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justify" wrapText="1"/>
    </xf>
    <xf numFmtId="166" fontId="9" fillId="0" borderId="1" xfId="0" applyNumberFormat="1" applyFont="1" applyFill="1" applyBorder="1" applyAlignment="1">
      <alignment horizontal="center" wrapText="1"/>
    </xf>
    <xf numFmtId="0" fontId="29" fillId="0" borderId="1" xfId="0" applyFont="1" applyFill="1" applyBorder="1" applyAlignment="1">
      <alignment wrapText="1"/>
    </xf>
    <xf numFmtId="165" fontId="11" fillId="0" borderId="1" xfId="0" applyNumberFormat="1" applyFont="1" applyFill="1" applyBorder="1" applyAlignment="1">
      <alignment horizontal="center" wrapText="1"/>
    </xf>
    <xf numFmtId="165" fontId="14" fillId="0" borderId="0" xfId="0" applyNumberFormat="1" applyFont="1" applyAlignment="1">
      <alignment horizontal="center" wrapText="1"/>
    </xf>
    <xf numFmtId="165" fontId="14" fillId="0" borderId="0" xfId="0" applyNumberFormat="1" applyFont="1" applyAlignment="1"/>
    <xf numFmtId="165" fontId="9" fillId="0" borderId="8" xfId="0" applyNumberFormat="1" applyFont="1" applyFill="1" applyBorder="1" applyAlignment="1">
      <alignment horizontal="center" wrapText="1"/>
    </xf>
    <xf numFmtId="0" fontId="35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justify"/>
    </xf>
    <xf numFmtId="0" fontId="11" fillId="2" borderId="1" xfId="0" applyFont="1" applyFill="1" applyBorder="1" applyAlignment="1">
      <alignment horizontal="justify"/>
    </xf>
    <xf numFmtId="0" fontId="36" fillId="0" borderId="1" xfId="0" applyFont="1" applyBorder="1" applyAlignment="1">
      <alignment wrapText="1"/>
    </xf>
    <xf numFmtId="0" fontId="16" fillId="0" borderId="10" xfId="0" applyFont="1" applyBorder="1" applyAlignment="1"/>
    <xf numFmtId="0" fontId="14" fillId="0" borderId="0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165" fontId="14" fillId="0" borderId="0" xfId="0" applyNumberFormat="1" applyFont="1" applyBorder="1" applyAlignment="1"/>
    <xf numFmtId="0" fontId="16" fillId="0" borderId="0" xfId="0" applyFont="1" applyBorder="1" applyAlignment="1"/>
    <xf numFmtId="165" fontId="29" fillId="0" borderId="0" xfId="0" applyNumberFormat="1" applyFont="1" applyBorder="1" applyAlignment="1"/>
    <xf numFmtId="0" fontId="9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1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9" applyFont="1" applyFill="1" applyBorder="1" applyAlignment="1">
      <alignment vertical="center" wrapText="1"/>
    </xf>
    <xf numFmtId="0" fontId="14" fillId="0" borderId="1" xfId="9" applyFont="1" applyFill="1" applyBorder="1" applyAlignment="1">
      <alignment horizontal="justify" vertical="center" wrapText="1"/>
    </xf>
    <xf numFmtId="0" fontId="14" fillId="3" borderId="1" xfId="3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/>
    </xf>
    <xf numFmtId="165" fontId="9" fillId="0" borderId="0" xfId="0" applyNumberFormat="1" applyFont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/>
    </xf>
    <xf numFmtId="165" fontId="14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Alignment="1">
      <alignment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vertical="center"/>
    </xf>
    <xf numFmtId="0" fontId="36" fillId="3" borderId="1" xfId="0" applyFont="1" applyFill="1" applyBorder="1" applyAlignment="1">
      <alignment vertical="center" wrapText="1"/>
    </xf>
    <xf numFmtId="0" fontId="37" fillId="3" borderId="1" xfId="0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vertical="center"/>
    </xf>
    <xf numFmtId="2" fontId="9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vertical="center" wrapText="1"/>
    </xf>
    <xf numFmtId="0" fontId="35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justify" vertical="center" wrapText="1" shrinkToFit="1"/>
    </xf>
    <xf numFmtId="0" fontId="14" fillId="3" borderId="1" xfId="9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 shrinkToFit="1"/>
    </xf>
    <xf numFmtId="0" fontId="11" fillId="2" borderId="1" xfId="0" applyFont="1" applyFill="1" applyBorder="1" applyAlignment="1">
      <alignment horizontal="justify" wrapText="1"/>
    </xf>
    <xf numFmtId="0" fontId="29" fillId="0" borderId="0" xfId="0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right" vertical="center" wrapText="1"/>
    </xf>
    <xf numFmtId="165" fontId="14" fillId="0" borderId="1" xfId="0" applyNumberFormat="1" applyFont="1" applyBorder="1" applyAlignment="1">
      <alignment vertical="center" wrapText="1"/>
    </xf>
    <xf numFmtId="165" fontId="14" fillId="0" borderId="0" xfId="0" applyNumberFormat="1" applyFont="1" applyAlignment="1">
      <alignment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horizontal="center" wrapText="1"/>
    </xf>
    <xf numFmtId="165" fontId="29" fillId="0" borderId="1" xfId="0" applyNumberFormat="1" applyFont="1" applyBorder="1" applyAlignment="1">
      <alignment vertical="center"/>
    </xf>
    <xf numFmtId="165" fontId="4" fillId="0" borderId="0" xfId="0" applyNumberFormat="1" applyFont="1"/>
    <xf numFmtId="2" fontId="9" fillId="0" borderId="1" xfId="0" applyNumberFormat="1" applyFont="1" applyBorder="1" applyAlignment="1">
      <alignment horizontal="right" wrapText="1"/>
    </xf>
    <xf numFmtId="2" fontId="9" fillId="0" borderId="1" xfId="0" applyNumberFormat="1" applyFont="1" applyBorder="1" applyAlignment="1">
      <alignment horizontal="center" wrapText="1"/>
    </xf>
    <xf numFmtId="2" fontId="9" fillId="4" borderId="1" xfId="0" applyNumberFormat="1" applyFont="1" applyFill="1" applyBorder="1" applyAlignment="1">
      <alignment horizontal="center" wrapText="1"/>
    </xf>
    <xf numFmtId="2" fontId="9" fillId="0" borderId="1" xfId="11" applyNumberFormat="1" applyFont="1" applyFill="1" applyBorder="1" applyAlignment="1">
      <alignment horizontal="right"/>
    </xf>
    <xf numFmtId="0" fontId="29" fillId="0" borderId="1" xfId="0" applyFont="1" applyFill="1" applyBorder="1" applyAlignment="1">
      <alignment horizontal="center" wrapText="1"/>
    </xf>
    <xf numFmtId="0" fontId="0" fillId="0" borderId="0" xfId="0"/>
    <xf numFmtId="0" fontId="15" fillId="0" borderId="0" xfId="0" applyFont="1" applyAlignment="1">
      <alignment horizontal="right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4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3" fillId="0" borderId="0" xfId="0" applyFont="1" applyAlignment="1">
      <alignment horizontal="left" wrapText="1"/>
    </xf>
    <xf numFmtId="0" fontId="13" fillId="0" borderId="10" xfId="0" applyFont="1" applyBorder="1" applyAlignment="1">
      <alignment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25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2" fillId="0" borderId="0" xfId="0" applyFont="1" applyFill="1" applyBorder="1" applyAlignment="1">
      <alignment horizontal="center" vertical="top" wrapText="1"/>
    </xf>
    <xf numFmtId="2" fontId="9" fillId="0" borderId="5" xfId="6" applyNumberFormat="1" applyFont="1" applyFill="1" applyBorder="1" applyAlignment="1">
      <alignment horizontal="center" vertical="center" wrapText="1"/>
    </xf>
    <xf numFmtId="2" fontId="9" fillId="0" borderId="6" xfId="6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11" fillId="0" borderId="1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wrapText="1"/>
    </xf>
    <xf numFmtId="0" fontId="0" fillId="0" borderId="1" xfId="0" applyBorder="1"/>
    <xf numFmtId="166" fontId="9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166" fontId="9" fillId="0" borderId="0" xfId="0" applyNumberFormat="1" applyFont="1" applyBorder="1" applyAlignment="1">
      <alignment wrapText="1"/>
    </xf>
    <xf numFmtId="0" fontId="0" fillId="0" borderId="0" xfId="0" applyBorder="1"/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60"/>
  <sheetViews>
    <sheetView tabSelected="1" view="pageBreakPreview" zoomScale="60" zoomScaleNormal="86" workbookViewId="0">
      <selection activeCell="C12" sqref="C12"/>
    </sheetView>
  </sheetViews>
  <sheetFormatPr defaultRowHeight="12.75"/>
  <cols>
    <col min="1" max="1" width="15.28515625" style="8" customWidth="1"/>
    <col min="2" max="2" width="23.7109375" style="8" customWidth="1"/>
    <col min="3" max="3" width="102.5703125" style="9" customWidth="1"/>
    <col min="4" max="4" width="22.140625" style="8" customWidth="1"/>
    <col min="5" max="255" width="9.140625" style="8"/>
    <col min="256" max="256" width="13.7109375" style="8" customWidth="1"/>
    <col min="257" max="257" width="18.140625" style="8" customWidth="1"/>
    <col min="258" max="258" width="32.140625" style="8" customWidth="1"/>
    <col min="259" max="259" width="26" style="8" customWidth="1"/>
    <col min="260" max="511" width="9.140625" style="8"/>
    <col min="512" max="512" width="13.7109375" style="8" customWidth="1"/>
    <col min="513" max="513" width="18.140625" style="8" customWidth="1"/>
    <col min="514" max="514" width="32.140625" style="8" customWidth="1"/>
    <col min="515" max="515" width="26" style="8" customWidth="1"/>
    <col min="516" max="767" width="9.140625" style="8"/>
    <col min="768" max="768" width="13.7109375" style="8" customWidth="1"/>
    <col min="769" max="769" width="18.140625" style="8" customWidth="1"/>
    <col min="770" max="770" width="32.140625" style="8" customWidth="1"/>
    <col min="771" max="771" width="26" style="8" customWidth="1"/>
    <col min="772" max="1023" width="9.140625" style="8"/>
    <col min="1024" max="1024" width="13.7109375" style="8" customWidth="1"/>
    <col min="1025" max="1025" width="18.140625" style="8" customWidth="1"/>
    <col min="1026" max="1026" width="32.140625" style="8" customWidth="1"/>
    <col min="1027" max="1027" width="26" style="8" customWidth="1"/>
    <col min="1028" max="1279" width="9.140625" style="8"/>
    <col min="1280" max="1280" width="13.7109375" style="8" customWidth="1"/>
    <col min="1281" max="1281" width="18.140625" style="8" customWidth="1"/>
    <col min="1282" max="1282" width="32.140625" style="8" customWidth="1"/>
    <col min="1283" max="1283" width="26" style="8" customWidth="1"/>
    <col min="1284" max="1535" width="9.140625" style="8"/>
    <col min="1536" max="1536" width="13.7109375" style="8" customWidth="1"/>
    <col min="1537" max="1537" width="18.140625" style="8" customWidth="1"/>
    <col min="1538" max="1538" width="32.140625" style="8" customWidth="1"/>
    <col min="1539" max="1539" width="26" style="8" customWidth="1"/>
    <col min="1540" max="1791" width="9.140625" style="8"/>
    <col min="1792" max="1792" width="13.7109375" style="8" customWidth="1"/>
    <col min="1793" max="1793" width="18.140625" style="8" customWidth="1"/>
    <col min="1794" max="1794" width="32.140625" style="8" customWidth="1"/>
    <col min="1795" max="1795" width="26" style="8" customWidth="1"/>
    <col min="1796" max="2047" width="9.140625" style="8"/>
    <col min="2048" max="2048" width="13.7109375" style="8" customWidth="1"/>
    <col min="2049" max="2049" width="18.140625" style="8" customWidth="1"/>
    <col min="2050" max="2050" width="32.140625" style="8" customWidth="1"/>
    <col min="2051" max="2051" width="26" style="8" customWidth="1"/>
    <col min="2052" max="2303" width="9.140625" style="8"/>
    <col min="2304" max="2304" width="13.7109375" style="8" customWidth="1"/>
    <col min="2305" max="2305" width="18.140625" style="8" customWidth="1"/>
    <col min="2306" max="2306" width="32.140625" style="8" customWidth="1"/>
    <col min="2307" max="2307" width="26" style="8" customWidth="1"/>
    <col min="2308" max="2559" width="9.140625" style="8"/>
    <col min="2560" max="2560" width="13.7109375" style="8" customWidth="1"/>
    <col min="2561" max="2561" width="18.140625" style="8" customWidth="1"/>
    <col min="2562" max="2562" width="32.140625" style="8" customWidth="1"/>
    <col min="2563" max="2563" width="26" style="8" customWidth="1"/>
    <col min="2564" max="2815" width="9.140625" style="8"/>
    <col min="2816" max="2816" width="13.7109375" style="8" customWidth="1"/>
    <col min="2817" max="2817" width="18.140625" style="8" customWidth="1"/>
    <col min="2818" max="2818" width="32.140625" style="8" customWidth="1"/>
    <col min="2819" max="2819" width="26" style="8" customWidth="1"/>
    <col min="2820" max="3071" width="9.140625" style="8"/>
    <col min="3072" max="3072" width="13.7109375" style="8" customWidth="1"/>
    <col min="3073" max="3073" width="18.140625" style="8" customWidth="1"/>
    <col min="3074" max="3074" width="32.140625" style="8" customWidth="1"/>
    <col min="3075" max="3075" width="26" style="8" customWidth="1"/>
    <col min="3076" max="3327" width="9.140625" style="8"/>
    <col min="3328" max="3328" width="13.7109375" style="8" customWidth="1"/>
    <col min="3329" max="3329" width="18.140625" style="8" customWidth="1"/>
    <col min="3330" max="3330" width="32.140625" style="8" customWidth="1"/>
    <col min="3331" max="3331" width="26" style="8" customWidth="1"/>
    <col min="3332" max="3583" width="9.140625" style="8"/>
    <col min="3584" max="3584" width="13.7109375" style="8" customWidth="1"/>
    <col min="3585" max="3585" width="18.140625" style="8" customWidth="1"/>
    <col min="3586" max="3586" width="32.140625" style="8" customWidth="1"/>
    <col min="3587" max="3587" width="26" style="8" customWidth="1"/>
    <col min="3588" max="3839" width="9.140625" style="8"/>
    <col min="3840" max="3840" width="13.7109375" style="8" customWidth="1"/>
    <col min="3841" max="3841" width="18.140625" style="8" customWidth="1"/>
    <col min="3842" max="3842" width="32.140625" style="8" customWidth="1"/>
    <col min="3843" max="3843" width="26" style="8" customWidth="1"/>
    <col min="3844" max="4095" width="9.140625" style="8"/>
    <col min="4096" max="4096" width="13.7109375" style="8" customWidth="1"/>
    <col min="4097" max="4097" width="18.140625" style="8" customWidth="1"/>
    <col min="4098" max="4098" width="32.140625" style="8" customWidth="1"/>
    <col min="4099" max="4099" width="26" style="8" customWidth="1"/>
    <col min="4100" max="4351" width="9.140625" style="8"/>
    <col min="4352" max="4352" width="13.7109375" style="8" customWidth="1"/>
    <col min="4353" max="4353" width="18.140625" style="8" customWidth="1"/>
    <col min="4354" max="4354" width="32.140625" style="8" customWidth="1"/>
    <col min="4355" max="4355" width="26" style="8" customWidth="1"/>
    <col min="4356" max="4607" width="9.140625" style="8"/>
    <col min="4608" max="4608" width="13.7109375" style="8" customWidth="1"/>
    <col min="4609" max="4609" width="18.140625" style="8" customWidth="1"/>
    <col min="4610" max="4610" width="32.140625" style="8" customWidth="1"/>
    <col min="4611" max="4611" width="26" style="8" customWidth="1"/>
    <col min="4612" max="4863" width="9.140625" style="8"/>
    <col min="4864" max="4864" width="13.7109375" style="8" customWidth="1"/>
    <col min="4865" max="4865" width="18.140625" style="8" customWidth="1"/>
    <col min="4866" max="4866" width="32.140625" style="8" customWidth="1"/>
    <col min="4867" max="4867" width="26" style="8" customWidth="1"/>
    <col min="4868" max="5119" width="9.140625" style="8"/>
    <col min="5120" max="5120" width="13.7109375" style="8" customWidth="1"/>
    <col min="5121" max="5121" width="18.140625" style="8" customWidth="1"/>
    <col min="5122" max="5122" width="32.140625" style="8" customWidth="1"/>
    <col min="5123" max="5123" width="26" style="8" customWidth="1"/>
    <col min="5124" max="5375" width="9.140625" style="8"/>
    <col min="5376" max="5376" width="13.7109375" style="8" customWidth="1"/>
    <col min="5377" max="5377" width="18.140625" style="8" customWidth="1"/>
    <col min="5378" max="5378" width="32.140625" style="8" customWidth="1"/>
    <col min="5379" max="5379" width="26" style="8" customWidth="1"/>
    <col min="5380" max="5631" width="9.140625" style="8"/>
    <col min="5632" max="5632" width="13.7109375" style="8" customWidth="1"/>
    <col min="5633" max="5633" width="18.140625" style="8" customWidth="1"/>
    <col min="5634" max="5634" width="32.140625" style="8" customWidth="1"/>
    <col min="5635" max="5635" width="26" style="8" customWidth="1"/>
    <col min="5636" max="5887" width="9.140625" style="8"/>
    <col min="5888" max="5888" width="13.7109375" style="8" customWidth="1"/>
    <col min="5889" max="5889" width="18.140625" style="8" customWidth="1"/>
    <col min="5890" max="5890" width="32.140625" style="8" customWidth="1"/>
    <col min="5891" max="5891" width="26" style="8" customWidth="1"/>
    <col min="5892" max="6143" width="9.140625" style="8"/>
    <col min="6144" max="6144" width="13.7109375" style="8" customWidth="1"/>
    <col min="6145" max="6145" width="18.140625" style="8" customWidth="1"/>
    <col min="6146" max="6146" width="32.140625" style="8" customWidth="1"/>
    <col min="6147" max="6147" width="26" style="8" customWidth="1"/>
    <col min="6148" max="6399" width="9.140625" style="8"/>
    <col min="6400" max="6400" width="13.7109375" style="8" customWidth="1"/>
    <col min="6401" max="6401" width="18.140625" style="8" customWidth="1"/>
    <col min="6402" max="6402" width="32.140625" style="8" customWidth="1"/>
    <col min="6403" max="6403" width="26" style="8" customWidth="1"/>
    <col min="6404" max="6655" width="9.140625" style="8"/>
    <col min="6656" max="6656" width="13.7109375" style="8" customWidth="1"/>
    <col min="6657" max="6657" width="18.140625" style="8" customWidth="1"/>
    <col min="6658" max="6658" width="32.140625" style="8" customWidth="1"/>
    <col min="6659" max="6659" width="26" style="8" customWidth="1"/>
    <col min="6660" max="6911" width="9.140625" style="8"/>
    <col min="6912" max="6912" width="13.7109375" style="8" customWidth="1"/>
    <col min="6913" max="6913" width="18.140625" style="8" customWidth="1"/>
    <col min="6914" max="6914" width="32.140625" style="8" customWidth="1"/>
    <col min="6915" max="6915" width="26" style="8" customWidth="1"/>
    <col min="6916" max="7167" width="9.140625" style="8"/>
    <col min="7168" max="7168" width="13.7109375" style="8" customWidth="1"/>
    <col min="7169" max="7169" width="18.140625" style="8" customWidth="1"/>
    <col min="7170" max="7170" width="32.140625" style="8" customWidth="1"/>
    <col min="7171" max="7171" width="26" style="8" customWidth="1"/>
    <col min="7172" max="7423" width="9.140625" style="8"/>
    <col min="7424" max="7424" width="13.7109375" style="8" customWidth="1"/>
    <col min="7425" max="7425" width="18.140625" style="8" customWidth="1"/>
    <col min="7426" max="7426" width="32.140625" style="8" customWidth="1"/>
    <col min="7427" max="7427" width="26" style="8" customWidth="1"/>
    <col min="7428" max="7679" width="9.140625" style="8"/>
    <col min="7680" max="7680" width="13.7109375" style="8" customWidth="1"/>
    <col min="7681" max="7681" width="18.140625" style="8" customWidth="1"/>
    <col min="7682" max="7682" width="32.140625" style="8" customWidth="1"/>
    <col min="7683" max="7683" width="26" style="8" customWidth="1"/>
    <col min="7684" max="7935" width="9.140625" style="8"/>
    <col min="7936" max="7936" width="13.7109375" style="8" customWidth="1"/>
    <col min="7937" max="7937" width="18.140625" style="8" customWidth="1"/>
    <col min="7938" max="7938" width="32.140625" style="8" customWidth="1"/>
    <col min="7939" max="7939" width="26" style="8" customWidth="1"/>
    <col min="7940" max="8191" width="9.140625" style="8"/>
    <col min="8192" max="8192" width="13.7109375" style="8" customWidth="1"/>
    <col min="8193" max="8193" width="18.140625" style="8" customWidth="1"/>
    <col min="8194" max="8194" width="32.140625" style="8" customWidth="1"/>
    <col min="8195" max="8195" width="26" style="8" customWidth="1"/>
    <col min="8196" max="8447" width="9.140625" style="8"/>
    <col min="8448" max="8448" width="13.7109375" style="8" customWidth="1"/>
    <col min="8449" max="8449" width="18.140625" style="8" customWidth="1"/>
    <col min="8450" max="8450" width="32.140625" style="8" customWidth="1"/>
    <col min="8451" max="8451" width="26" style="8" customWidth="1"/>
    <col min="8452" max="8703" width="9.140625" style="8"/>
    <col min="8704" max="8704" width="13.7109375" style="8" customWidth="1"/>
    <col min="8705" max="8705" width="18.140625" style="8" customWidth="1"/>
    <col min="8706" max="8706" width="32.140625" style="8" customWidth="1"/>
    <col min="8707" max="8707" width="26" style="8" customWidth="1"/>
    <col min="8708" max="8959" width="9.140625" style="8"/>
    <col min="8960" max="8960" width="13.7109375" style="8" customWidth="1"/>
    <col min="8961" max="8961" width="18.140625" style="8" customWidth="1"/>
    <col min="8962" max="8962" width="32.140625" style="8" customWidth="1"/>
    <col min="8963" max="8963" width="26" style="8" customWidth="1"/>
    <col min="8964" max="9215" width="9.140625" style="8"/>
    <col min="9216" max="9216" width="13.7109375" style="8" customWidth="1"/>
    <col min="9217" max="9217" width="18.140625" style="8" customWidth="1"/>
    <col min="9218" max="9218" width="32.140625" style="8" customWidth="1"/>
    <col min="9219" max="9219" width="26" style="8" customWidth="1"/>
    <col min="9220" max="9471" width="9.140625" style="8"/>
    <col min="9472" max="9472" width="13.7109375" style="8" customWidth="1"/>
    <col min="9473" max="9473" width="18.140625" style="8" customWidth="1"/>
    <col min="9474" max="9474" width="32.140625" style="8" customWidth="1"/>
    <col min="9475" max="9475" width="26" style="8" customWidth="1"/>
    <col min="9476" max="9727" width="9.140625" style="8"/>
    <col min="9728" max="9728" width="13.7109375" style="8" customWidth="1"/>
    <col min="9729" max="9729" width="18.140625" style="8" customWidth="1"/>
    <col min="9730" max="9730" width="32.140625" style="8" customWidth="1"/>
    <col min="9731" max="9731" width="26" style="8" customWidth="1"/>
    <col min="9732" max="9983" width="9.140625" style="8"/>
    <col min="9984" max="9984" width="13.7109375" style="8" customWidth="1"/>
    <col min="9985" max="9985" width="18.140625" style="8" customWidth="1"/>
    <col min="9986" max="9986" width="32.140625" style="8" customWidth="1"/>
    <col min="9987" max="9987" width="26" style="8" customWidth="1"/>
    <col min="9988" max="10239" width="9.140625" style="8"/>
    <col min="10240" max="10240" width="13.7109375" style="8" customWidth="1"/>
    <col min="10241" max="10241" width="18.140625" style="8" customWidth="1"/>
    <col min="10242" max="10242" width="32.140625" style="8" customWidth="1"/>
    <col min="10243" max="10243" width="26" style="8" customWidth="1"/>
    <col min="10244" max="10495" width="9.140625" style="8"/>
    <col min="10496" max="10496" width="13.7109375" style="8" customWidth="1"/>
    <col min="10497" max="10497" width="18.140625" style="8" customWidth="1"/>
    <col min="10498" max="10498" width="32.140625" style="8" customWidth="1"/>
    <col min="10499" max="10499" width="26" style="8" customWidth="1"/>
    <col min="10500" max="10751" width="9.140625" style="8"/>
    <col min="10752" max="10752" width="13.7109375" style="8" customWidth="1"/>
    <col min="10753" max="10753" width="18.140625" style="8" customWidth="1"/>
    <col min="10754" max="10754" width="32.140625" style="8" customWidth="1"/>
    <col min="10755" max="10755" width="26" style="8" customWidth="1"/>
    <col min="10756" max="11007" width="9.140625" style="8"/>
    <col min="11008" max="11008" width="13.7109375" style="8" customWidth="1"/>
    <col min="11009" max="11009" width="18.140625" style="8" customWidth="1"/>
    <col min="11010" max="11010" width="32.140625" style="8" customWidth="1"/>
    <col min="11011" max="11011" width="26" style="8" customWidth="1"/>
    <col min="11012" max="11263" width="9.140625" style="8"/>
    <col min="11264" max="11264" width="13.7109375" style="8" customWidth="1"/>
    <col min="11265" max="11265" width="18.140625" style="8" customWidth="1"/>
    <col min="11266" max="11266" width="32.140625" style="8" customWidth="1"/>
    <col min="11267" max="11267" width="26" style="8" customWidth="1"/>
    <col min="11268" max="11519" width="9.140625" style="8"/>
    <col min="11520" max="11520" width="13.7109375" style="8" customWidth="1"/>
    <col min="11521" max="11521" width="18.140625" style="8" customWidth="1"/>
    <col min="11522" max="11522" width="32.140625" style="8" customWidth="1"/>
    <col min="11523" max="11523" width="26" style="8" customWidth="1"/>
    <col min="11524" max="11775" width="9.140625" style="8"/>
    <col min="11776" max="11776" width="13.7109375" style="8" customWidth="1"/>
    <col min="11777" max="11777" width="18.140625" style="8" customWidth="1"/>
    <col min="11778" max="11778" width="32.140625" style="8" customWidth="1"/>
    <col min="11779" max="11779" width="26" style="8" customWidth="1"/>
    <col min="11780" max="12031" width="9.140625" style="8"/>
    <col min="12032" max="12032" width="13.7109375" style="8" customWidth="1"/>
    <col min="12033" max="12033" width="18.140625" style="8" customWidth="1"/>
    <col min="12034" max="12034" width="32.140625" style="8" customWidth="1"/>
    <col min="12035" max="12035" width="26" style="8" customWidth="1"/>
    <col min="12036" max="12287" width="9.140625" style="8"/>
    <col min="12288" max="12288" width="13.7109375" style="8" customWidth="1"/>
    <col min="12289" max="12289" width="18.140625" style="8" customWidth="1"/>
    <col min="12290" max="12290" width="32.140625" style="8" customWidth="1"/>
    <col min="12291" max="12291" width="26" style="8" customWidth="1"/>
    <col min="12292" max="12543" width="9.140625" style="8"/>
    <col min="12544" max="12544" width="13.7109375" style="8" customWidth="1"/>
    <col min="12545" max="12545" width="18.140625" style="8" customWidth="1"/>
    <col min="12546" max="12546" width="32.140625" style="8" customWidth="1"/>
    <col min="12547" max="12547" width="26" style="8" customWidth="1"/>
    <col min="12548" max="12799" width="9.140625" style="8"/>
    <col min="12800" max="12800" width="13.7109375" style="8" customWidth="1"/>
    <col min="12801" max="12801" width="18.140625" style="8" customWidth="1"/>
    <col min="12802" max="12802" width="32.140625" style="8" customWidth="1"/>
    <col min="12803" max="12803" width="26" style="8" customWidth="1"/>
    <col min="12804" max="13055" width="9.140625" style="8"/>
    <col min="13056" max="13056" width="13.7109375" style="8" customWidth="1"/>
    <col min="13057" max="13057" width="18.140625" style="8" customWidth="1"/>
    <col min="13058" max="13058" width="32.140625" style="8" customWidth="1"/>
    <col min="13059" max="13059" width="26" style="8" customWidth="1"/>
    <col min="13060" max="13311" width="9.140625" style="8"/>
    <col min="13312" max="13312" width="13.7109375" style="8" customWidth="1"/>
    <col min="13313" max="13313" width="18.140625" style="8" customWidth="1"/>
    <col min="13314" max="13314" width="32.140625" style="8" customWidth="1"/>
    <col min="13315" max="13315" width="26" style="8" customWidth="1"/>
    <col min="13316" max="13567" width="9.140625" style="8"/>
    <col min="13568" max="13568" width="13.7109375" style="8" customWidth="1"/>
    <col min="13569" max="13569" width="18.140625" style="8" customWidth="1"/>
    <col min="13570" max="13570" width="32.140625" style="8" customWidth="1"/>
    <col min="13571" max="13571" width="26" style="8" customWidth="1"/>
    <col min="13572" max="13823" width="9.140625" style="8"/>
    <col min="13824" max="13824" width="13.7109375" style="8" customWidth="1"/>
    <col min="13825" max="13825" width="18.140625" style="8" customWidth="1"/>
    <col min="13826" max="13826" width="32.140625" style="8" customWidth="1"/>
    <col min="13827" max="13827" width="26" style="8" customWidth="1"/>
    <col min="13828" max="14079" width="9.140625" style="8"/>
    <col min="14080" max="14080" width="13.7109375" style="8" customWidth="1"/>
    <col min="14081" max="14081" width="18.140625" style="8" customWidth="1"/>
    <col min="14082" max="14082" width="32.140625" style="8" customWidth="1"/>
    <col min="14083" max="14083" width="26" style="8" customWidth="1"/>
    <col min="14084" max="14335" width="9.140625" style="8"/>
    <col min="14336" max="14336" width="13.7109375" style="8" customWidth="1"/>
    <col min="14337" max="14337" width="18.140625" style="8" customWidth="1"/>
    <col min="14338" max="14338" width="32.140625" style="8" customWidth="1"/>
    <col min="14339" max="14339" width="26" style="8" customWidth="1"/>
    <col min="14340" max="14591" width="9.140625" style="8"/>
    <col min="14592" max="14592" width="13.7109375" style="8" customWidth="1"/>
    <col min="14593" max="14593" width="18.140625" style="8" customWidth="1"/>
    <col min="14594" max="14594" width="32.140625" style="8" customWidth="1"/>
    <col min="14595" max="14595" width="26" style="8" customWidth="1"/>
    <col min="14596" max="14847" width="9.140625" style="8"/>
    <col min="14848" max="14848" width="13.7109375" style="8" customWidth="1"/>
    <col min="14849" max="14849" width="18.140625" style="8" customWidth="1"/>
    <col min="14850" max="14850" width="32.140625" style="8" customWidth="1"/>
    <col min="14851" max="14851" width="26" style="8" customWidth="1"/>
    <col min="14852" max="15103" width="9.140625" style="8"/>
    <col min="15104" max="15104" width="13.7109375" style="8" customWidth="1"/>
    <col min="15105" max="15105" width="18.140625" style="8" customWidth="1"/>
    <col min="15106" max="15106" width="32.140625" style="8" customWidth="1"/>
    <col min="15107" max="15107" width="26" style="8" customWidth="1"/>
    <col min="15108" max="15359" width="9.140625" style="8"/>
    <col min="15360" max="15360" width="13.7109375" style="8" customWidth="1"/>
    <col min="15361" max="15361" width="18.140625" style="8" customWidth="1"/>
    <col min="15362" max="15362" width="32.140625" style="8" customWidth="1"/>
    <col min="15363" max="15363" width="26" style="8" customWidth="1"/>
    <col min="15364" max="15615" width="9.140625" style="8"/>
    <col min="15616" max="15616" width="13.7109375" style="8" customWidth="1"/>
    <col min="15617" max="15617" width="18.140625" style="8" customWidth="1"/>
    <col min="15618" max="15618" width="32.140625" style="8" customWidth="1"/>
    <col min="15619" max="15619" width="26" style="8" customWidth="1"/>
    <col min="15620" max="15871" width="9.140625" style="8"/>
    <col min="15872" max="15872" width="13.7109375" style="8" customWidth="1"/>
    <col min="15873" max="15873" width="18.140625" style="8" customWidth="1"/>
    <col min="15874" max="15874" width="32.140625" style="8" customWidth="1"/>
    <col min="15875" max="15875" width="26" style="8" customWidth="1"/>
    <col min="15876" max="16127" width="9.140625" style="8"/>
    <col min="16128" max="16128" width="13.7109375" style="8" customWidth="1"/>
    <col min="16129" max="16129" width="18.140625" style="8" customWidth="1"/>
    <col min="16130" max="16130" width="32.140625" style="8" customWidth="1"/>
    <col min="16131" max="16131" width="26" style="8" customWidth="1"/>
    <col min="16132" max="16384" width="9.140625" style="8"/>
  </cols>
  <sheetData>
    <row r="1" spans="1:5" ht="58.5" customHeight="1">
      <c r="C1" s="317" t="s">
        <v>383</v>
      </c>
      <c r="D1" s="69"/>
      <c r="E1" s="69"/>
    </row>
    <row r="4" spans="1:5" s="40" customFormat="1" ht="50.25" customHeight="1">
      <c r="A4" s="331" t="s">
        <v>299</v>
      </c>
      <c r="B4" s="332"/>
      <c r="C4" s="332"/>
    </row>
    <row r="5" spans="1:5" s="40" customFormat="1" ht="18.75">
      <c r="A5" s="41"/>
      <c r="C5" s="42"/>
    </row>
    <row r="6" spans="1:5" s="43" customFormat="1" ht="56.25" customHeight="1">
      <c r="A6" s="184" t="s">
        <v>5</v>
      </c>
      <c r="B6" s="184" t="s">
        <v>3</v>
      </c>
      <c r="C6" s="184" t="s">
        <v>6</v>
      </c>
    </row>
    <row r="7" spans="1:5" s="43" customFormat="1" ht="20.45" customHeight="1" thickBot="1">
      <c r="A7" s="333" t="s">
        <v>369</v>
      </c>
      <c r="B7" s="334"/>
      <c r="C7" s="334"/>
    </row>
    <row r="8" spans="1:5" s="39" customFormat="1" ht="18.75" customHeight="1">
      <c r="A8" s="323">
        <v>801</v>
      </c>
      <c r="B8" s="323" t="s">
        <v>216</v>
      </c>
      <c r="C8" s="327" t="s">
        <v>217</v>
      </c>
    </row>
    <row r="9" spans="1:5" s="39" customFormat="1" ht="24" customHeight="1">
      <c r="A9" s="329"/>
      <c r="B9" s="329"/>
      <c r="C9" s="335"/>
    </row>
    <row r="10" spans="1:5" s="39" customFormat="1" ht="41.25" customHeight="1">
      <c r="A10" s="184">
        <v>801</v>
      </c>
      <c r="B10" s="184" t="s">
        <v>220</v>
      </c>
      <c r="C10" s="185" t="s">
        <v>221</v>
      </c>
    </row>
    <row r="11" spans="1:5" s="39" customFormat="1" ht="41.25" customHeight="1">
      <c r="A11" s="184">
        <v>801</v>
      </c>
      <c r="B11" s="184" t="s">
        <v>222</v>
      </c>
      <c r="C11" s="185" t="s">
        <v>223</v>
      </c>
    </row>
    <row r="12" spans="1:5" s="39" customFormat="1" ht="41.25" customHeight="1">
      <c r="A12" s="184">
        <v>801</v>
      </c>
      <c r="B12" s="184" t="s">
        <v>218</v>
      </c>
      <c r="C12" s="185" t="s">
        <v>219</v>
      </c>
    </row>
    <row r="13" spans="1:5" s="43" customFormat="1" ht="18.75" customHeight="1">
      <c r="A13" s="329">
        <v>801</v>
      </c>
      <c r="B13" s="329" t="s">
        <v>159</v>
      </c>
      <c r="C13" s="335" t="s">
        <v>240</v>
      </c>
    </row>
    <row r="14" spans="1:5" s="43" customFormat="1" ht="19.5" thickBot="1">
      <c r="A14" s="324"/>
      <c r="B14" s="324"/>
      <c r="C14" s="328"/>
    </row>
    <row r="15" spans="1:5" s="43" customFormat="1" ht="42.75" customHeight="1">
      <c r="A15" s="182">
        <v>801</v>
      </c>
      <c r="B15" s="94" t="s">
        <v>160</v>
      </c>
      <c r="C15" s="95" t="s">
        <v>227</v>
      </c>
    </row>
    <row r="16" spans="1:5" s="43" customFormat="1" ht="36.75" customHeight="1">
      <c r="A16" s="330">
        <v>801</v>
      </c>
      <c r="B16" s="330" t="s">
        <v>161</v>
      </c>
      <c r="C16" s="336" t="s">
        <v>241</v>
      </c>
    </row>
    <row r="17" spans="1:3" ht="12.75" hidden="1" customHeight="1">
      <c r="A17" s="330"/>
      <c r="B17" s="330"/>
      <c r="C17" s="336"/>
    </row>
    <row r="18" spans="1:3" ht="38.25">
      <c r="A18" s="184">
        <v>801</v>
      </c>
      <c r="B18" s="184" t="s">
        <v>162</v>
      </c>
      <c r="C18" s="185" t="s">
        <v>242</v>
      </c>
    </row>
    <row r="19" spans="1:3" ht="30" customHeight="1" thickBot="1">
      <c r="A19" s="329">
        <v>801</v>
      </c>
      <c r="B19" s="329" t="s">
        <v>163</v>
      </c>
      <c r="C19" s="337" t="s">
        <v>243</v>
      </c>
    </row>
    <row r="20" spans="1:3" ht="27.75" hidden="1" customHeight="1" thickBot="1">
      <c r="A20" s="324"/>
      <c r="B20" s="324"/>
      <c r="C20" s="326"/>
    </row>
    <row r="21" spans="1:3" ht="22.5" customHeight="1">
      <c r="A21" s="323">
        <v>801</v>
      </c>
      <c r="B21" s="323" t="s">
        <v>164</v>
      </c>
      <c r="C21" s="325" t="s">
        <v>244</v>
      </c>
    </row>
    <row r="22" spans="1:3" ht="18" customHeight="1" thickBot="1">
      <c r="A22" s="324"/>
      <c r="B22" s="324"/>
      <c r="C22" s="326"/>
    </row>
    <row r="23" spans="1:3" ht="13.5" thickBot="1">
      <c r="A23" s="183">
        <v>801</v>
      </c>
      <c r="B23" s="96" t="s">
        <v>165</v>
      </c>
      <c r="C23" s="97" t="s">
        <v>238</v>
      </c>
    </row>
    <row r="24" spans="1:3" ht="13.5" thickBot="1">
      <c r="A24" s="183">
        <v>801</v>
      </c>
      <c r="B24" s="96" t="s">
        <v>166</v>
      </c>
      <c r="C24" s="97" t="s">
        <v>245</v>
      </c>
    </row>
    <row r="25" spans="1:3" ht="13.5" thickBot="1">
      <c r="A25" s="183">
        <v>801</v>
      </c>
      <c r="B25" s="96" t="s">
        <v>167</v>
      </c>
      <c r="C25" s="97" t="s">
        <v>246</v>
      </c>
    </row>
    <row r="26" spans="1:3" ht="39" thickBot="1">
      <c r="A26" s="183">
        <v>801</v>
      </c>
      <c r="B26" s="169" t="s">
        <v>168</v>
      </c>
      <c r="C26" s="97" t="s">
        <v>247</v>
      </c>
    </row>
    <row r="27" spans="1:3" ht="39" thickBot="1">
      <c r="A27" s="183">
        <v>801</v>
      </c>
      <c r="B27" s="96" t="s">
        <v>169</v>
      </c>
      <c r="C27" s="97" t="s">
        <v>248</v>
      </c>
    </row>
    <row r="28" spans="1:3" ht="39" thickBot="1">
      <c r="A28" s="183">
        <v>801</v>
      </c>
      <c r="B28" s="96" t="s">
        <v>170</v>
      </c>
      <c r="C28" s="97" t="s">
        <v>249</v>
      </c>
    </row>
    <row r="29" spans="1:3" ht="39" thickBot="1">
      <c r="A29" s="183">
        <v>801</v>
      </c>
      <c r="B29" s="96" t="s">
        <v>171</v>
      </c>
      <c r="C29" s="97" t="s">
        <v>250</v>
      </c>
    </row>
    <row r="30" spans="1:3" ht="39" thickBot="1">
      <c r="A30" s="183">
        <v>801</v>
      </c>
      <c r="B30" s="96" t="s">
        <v>172</v>
      </c>
      <c r="C30" s="97" t="s">
        <v>251</v>
      </c>
    </row>
    <row r="31" spans="1:3" ht="13.5" thickBot="1">
      <c r="A31" s="183">
        <v>801</v>
      </c>
      <c r="B31" s="96" t="s">
        <v>173</v>
      </c>
      <c r="C31" s="97" t="s">
        <v>252</v>
      </c>
    </row>
    <row r="32" spans="1:3" ht="12.75" customHeight="1">
      <c r="A32" s="323">
        <v>801</v>
      </c>
      <c r="B32" s="323" t="s">
        <v>174</v>
      </c>
      <c r="C32" s="325" t="s">
        <v>253</v>
      </c>
    </row>
    <row r="33" spans="1:3" ht="13.5" thickBot="1">
      <c r="A33" s="324"/>
      <c r="B33" s="324"/>
      <c r="C33" s="326"/>
    </row>
    <row r="34" spans="1:3" ht="12.75" customHeight="1">
      <c r="A34" s="323">
        <v>801</v>
      </c>
      <c r="B34" s="323" t="s">
        <v>175</v>
      </c>
      <c r="C34" s="325" t="s">
        <v>254</v>
      </c>
    </row>
    <row r="35" spans="1:3" ht="13.5" thickBot="1">
      <c r="A35" s="324"/>
      <c r="B35" s="324"/>
      <c r="C35" s="326"/>
    </row>
    <row r="36" spans="1:3" ht="26.25" thickBot="1">
      <c r="A36" s="183">
        <v>801</v>
      </c>
      <c r="B36" s="96" t="s">
        <v>176</v>
      </c>
      <c r="C36" s="97" t="s">
        <v>255</v>
      </c>
    </row>
    <row r="37" spans="1:3" ht="12.75" customHeight="1">
      <c r="A37" s="323">
        <v>801</v>
      </c>
      <c r="B37" s="323" t="s">
        <v>177</v>
      </c>
      <c r="C37" s="325" t="s">
        <v>256</v>
      </c>
    </row>
    <row r="38" spans="1:3" ht="13.5" thickBot="1">
      <c r="A38" s="324"/>
      <c r="B38" s="324"/>
      <c r="C38" s="326"/>
    </row>
    <row r="39" spans="1:3" ht="13.5" thickBot="1">
      <c r="A39" s="183">
        <v>801</v>
      </c>
      <c r="B39" s="96" t="s">
        <v>178</v>
      </c>
      <c r="C39" s="97" t="s">
        <v>257</v>
      </c>
    </row>
    <row r="40" spans="1:3" ht="13.5" thickBot="1">
      <c r="A40" s="183">
        <v>801</v>
      </c>
      <c r="B40" s="96" t="s">
        <v>179</v>
      </c>
      <c r="C40" s="97" t="s">
        <v>258</v>
      </c>
    </row>
    <row r="41" spans="1:3" ht="13.5" thickBot="1">
      <c r="A41" s="183">
        <v>801</v>
      </c>
      <c r="B41" s="169" t="s">
        <v>180</v>
      </c>
      <c r="C41" s="97" t="s">
        <v>259</v>
      </c>
    </row>
    <row r="42" spans="1:3" ht="13.5" thickBot="1">
      <c r="A42" s="183">
        <v>801</v>
      </c>
      <c r="B42" s="96" t="s">
        <v>260</v>
      </c>
      <c r="C42" s="97" t="s">
        <v>261</v>
      </c>
    </row>
    <row r="43" spans="1:3" ht="13.5" thickBot="1">
      <c r="A43" s="183">
        <v>801</v>
      </c>
      <c r="B43" s="96" t="s">
        <v>262</v>
      </c>
      <c r="C43" s="97" t="s">
        <v>263</v>
      </c>
    </row>
    <row r="44" spans="1:3" ht="13.5" thickBot="1">
      <c r="A44" s="183">
        <v>801</v>
      </c>
      <c r="B44" s="96" t="s">
        <v>264</v>
      </c>
      <c r="C44" s="97" t="s">
        <v>265</v>
      </c>
    </row>
    <row r="45" spans="1:3" ht="39" thickBot="1">
      <c r="A45" s="183">
        <v>801</v>
      </c>
      <c r="B45" s="96" t="s">
        <v>266</v>
      </c>
      <c r="C45" s="97" t="s">
        <v>267</v>
      </c>
    </row>
    <row r="46" spans="1:3" ht="26.25" thickBot="1">
      <c r="A46" s="183">
        <v>801</v>
      </c>
      <c r="B46" s="96" t="s">
        <v>268</v>
      </c>
      <c r="C46" s="97" t="s">
        <v>269</v>
      </c>
    </row>
    <row r="47" spans="1:3" ht="29.25" customHeight="1" thickBot="1">
      <c r="A47" s="183">
        <v>801</v>
      </c>
      <c r="B47" s="96" t="s">
        <v>270</v>
      </c>
      <c r="C47" s="97" t="s">
        <v>271</v>
      </c>
    </row>
    <row r="48" spans="1:3" ht="17.25" customHeight="1">
      <c r="A48" s="323">
        <v>801</v>
      </c>
      <c r="B48" s="323" t="s">
        <v>272</v>
      </c>
      <c r="C48" s="325" t="s">
        <v>273</v>
      </c>
    </row>
    <row r="49" spans="1:5" ht="13.5" customHeight="1" thickBot="1">
      <c r="A49" s="324"/>
      <c r="B49" s="324"/>
      <c r="C49" s="326"/>
    </row>
    <row r="50" spans="1:5" ht="12.75" customHeight="1">
      <c r="A50" s="323">
        <v>801</v>
      </c>
      <c r="B50" s="323" t="s">
        <v>274</v>
      </c>
      <c r="C50" s="325" t="s">
        <v>275</v>
      </c>
    </row>
    <row r="51" spans="1:5" ht="13.5" thickBot="1">
      <c r="A51" s="324"/>
      <c r="B51" s="324"/>
      <c r="C51" s="326"/>
    </row>
    <row r="52" spans="1:5">
      <c r="A52" s="323">
        <v>801</v>
      </c>
      <c r="B52" s="323" t="s">
        <v>276</v>
      </c>
      <c r="C52" s="327" t="s">
        <v>277</v>
      </c>
    </row>
    <row r="53" spans="1:5" ht="13.5" thickBot="1">
      <c r="A53" s="324"/>
      <c r="B53" s="324"/>
      <c r="C53" s="328"/>
    </row>
    <row r="54" spans="1:5" ht="13.5" thickBot="1">
      <c r="A54" s="183">
        <v>801</v>
      </c>
      <c r="B54" s="96" t="s">
        <v>278</v>
      </c>
      <c r="C54" s="98" t="s">
        <v>279</v>
      </c>
    </row>
    <row r="55" spans="1:5" ht="32.25" customHeight="1" thickBot="1">
      <c r="A55" s="183">
        <v>801</v>
      </c>
      <c r="B55" s="169" t="s">
        <v>280</v>
      </c>
      <c r="C55" s="97" t="s">
        <v>281</v>
      </c>
    </row>
    <row r="56" spans="1:5" ht="43.5" customHeight="1">
      <c r="A56" s="318" t="s">
        <v>300</v>
      </c>
      <c r="B56" s="319"/>
      <c r="C56" s="320"/>
      <c r="D56" s="9"/>
    </row>
    <row r="57" spans="1:5">
      <c r="A57" s="71" t="s">
        <v>181</v>
      </c>
      <c r="B57" s="184" t="s">
        <v>9</v>
      </c>
      <c r="C57" s="99" t="s">
        <v>231</v>
      </c>
      <c r="D57" s="9"/>
    </row>
    <row r="58" spans="1:5">
      <c r="A58" s="75"/>
      <c r="B58" s="76"/>
      <c r="C58" s="77"/>
      <c r="D58" s="9"/>
    </row>
    <row r="59" spans="1:5" ht="18.75">
      <c r="B59" s="321"/>
      <c r="C59" s="321"/>
      <c r="D59" s="321"/>
      <c r="E59" s="321"/>
    </row>
    <row r="60" spans="1:5" ht="104.25" customHeight="1">
      <c r="A60" s="322"/>
      <c r="B60" s="322"/>
      <c r="C60" s="322"/>
      <c r="D60" s="78"/>
      <c r="E60" s="78"/>
    </row>
  </sheetData>
  <mergeCells count="38">
    <mergeCell ref="A4:C4"/>
    <mergeCell ref="A7:C7"/>
    <mergeCell ref="B19:B20"/>
    <mergeCell ref="B21:B22"/>
    <mergeCell ref="B32:B33"/>
    <mergeCell ref="A8:A9"/>
    <mergeCell ref="C8:C9"/>
    <mergeCell ref="A13:A14"/>
    <mergeCell ref="C13:C14"/>
    <mergeCell ref="A16:A17"/>
    <mergeCell ref="C16:C17"/>
    <mergeCell ref="A19:A20"/>
    <mergeCell ref="C19:C20"/>
    <mergeCell ref="A21:A22"/>
    <mergeCell ref="C21:C22"/>
    <mergeCell ref="A32:A33"/>
    <mergeCell ref="C32:C33"/>
    <mergeCell ref="B8:B9"/>
    <mergeCell ref="B13:B14"/>
    <mergeCell ref="B16:B17"/>
    <mergeCell ref="A34:A35"/>
    <mergeCell ref="B34:B35"/>
    <mergeCell ref="C34:C35"/>
    <mergeCell ref="A37:A38"/>
    <mergeCell ref="B37:B38"/>
    <mergeCell ref="C37:C38"/>
    <mergeCell ref="A52:A53"/>
    <mergeCell ref="B52:B53"/>
    <mergeCell ref="C52:C53"/>
    <mergeCell ref="A56:C56"/>
    <mergeCell ref="B59:E59"/>
    <mergeCell ref="A60:C60"/>
    <mergeCell ref="A48:A49"/>
    <mergeCell ref="B48:B49"/>
    <mergeCell ref="C48:C49"/>
    <mergeCell ref="A50:A51"/>
    <mergeCell ref="B50:B51"/>
    <mergeCell ref="C50:C51"/>
  </mergeCells>
  <pageMargins left="1.1811023622047245" right="0.39370078740157483" top="0.98425196850393704" bottom="0.98425196850393704" header="0.51181102362204722" footer="0.51181102362204722"/>
  <pageSetup paperSize="9" scale="48" orientation="portrait" r:id="rId1"/>
  <headerFooter alignWithMargins="0"/>
  <rowBreaks count="1" manualBreakCount="1">
    <brk id="4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15"/>
  <sheetViews>
    <sheetView view="pageBreakPreview" zoomScaleNormal="84" zoomScaleSheetLayoutView="100" workbookViewId="0">
      <selection activeCell="A3" sqref="A3:F3"/>
    </sheetView>
  </sheetViews>
  <sheetFormatPr defaultColWidth="36" defaultRowHeight="12.75"/>
  <cols>
    <col min="1" max="1" width="57.7109375" style="210" customWidth="1"/>
    <col min="2" max="2" width="7.42578125" style="211" customWidth="1"/>
    <col min="3" max="3" width="6.7109375" style="211" customWidth="1"/>
    <col min="4" max="4" width="16.42578125" style="211" customWidth="1"/>
    <col min="5" max="5" width="8.85546875" style="211" customWidth="1"/>
    <col min="6" max="6" width="10.5703125" style="247" customWidth="1"/>
    <col min="7" max="7" width="9.140625" style="209" hidden="1" customWidth="1"/>
    <col min="8" max="249" width="9.140625" style="209" customWidth="1"/>
    <col min="250" max="250" width="3.5703125" style="209" customWidth="1"/>
    <col min="251" max="16384" width="36" style="209"/>
  </cols>
  <sheetData>
    <row r="1" spans="1:9" ht="73.5" customHeight="1">
      <c r="A1" s="23"/>
      <c r="B1" s="361" t="s">
        <v>412</v>
      </c>
      <c r="C1" s="361"/>
      <c r="D1" s="361"/>
      <c r="E1" s="361"/>
      <c r="F1" s="361"/>
      <c r="G1" s="361"/>
      <c r="H1" s="361"/>
      <c r="I1" s="361"/>
    </row>
    <row r="2" spans="1:9" ht="16.5" customHeight="1">
      <c r="F2" s="80"/>
    </row>
    <row r="3" spans="1:9" s="212" customFormat="1" ht="102.75" customHeight="1">
      <c r="A3" s="364" t="s">
        <v>377</v>
      </c>
      <c r="B3" s="364"/>
      <c r="C3" s="364"/>
      <c r="D3" s="364"/>
      <c r="E3" s="364"/>
      <c r="F3" s="364"/>
    </row>
    <row r="4" spans="1:9" s="213" customFormat="1" ht="15.75">
      <c r="A4" s="81"/>
      <c r="B4" s="81"/>
      <c r="C4" s="81"/>
      <c r="D4" s="82"/>
      <c r="E4" s="83"/>
      <c r="F4" s="114" t="s">
        <v>201</v>
      </c>
    </row>
    <row r="5" spans="1:9" s="56" customFormat="1" ht="81.75" customHeight="1">
      <c r="A5" s="170" t="s">
        <v>53</v>
      </c>
      <c r="B5" s="101" t="s">
        <v>119</v>
      </c>
      <c r="C5" s="101" t="s">
        <v>120</v>
      </c>
      <c r="D5" s="101" t="s">
        <v>121</v>
      </c>
      <c r="E5" s="101" t="s">
        <v>122</v>
      </c>
      <c r="F5" s="214" t="s">
        <v>237</v>
      </c>
    </row>
    <row r="6" spans="1:9" s="55" customFormat="1">
      <c r="A6" s="170">
        <v>1</v>
      </c>
      <c r="B6" s="101" t="s">
        <v>364</v>
      </c>
      <c r="C6" s="101" t="s">
        <v>54</v>
      </c>
      <c r="D6" s="101" t="s">
        <v>55</v>
      </c>
      <c r="E6" s="101" t="s">
        <v>56</v>
      </c>
      <c r="F6" s="215">
        <v>6</v>
      </c>
    </row>
    <row r="7" spans="1:9" s="55" customFormat="1">
      <c r="A7" s="216" t="s">
        <v>365</v>
      </c>
      <c r="B7" s="101"/>
      <c r="C7" s="101"/>
      <c r="D7" s="101"/>
      <c r="E7" s="101"/>
      <c r="F7" s="215"/>
    </row>
    <row r="8" spans="1:9" s="213" customFormat="1">
      <c r="A8" s="217" t="s">
        <v>123</v>
      </c>
      <c r="B8" s="146" t="s">
        <v>125</v>
      </c>
      <c r="C8" s="146"/>
      <c r="D8" s="146"/>
      <c r="E8" s="146"/>
      <c r="F8" s="218">
        <f>F9+F29+F42+F19+F50</f>
        <v>4871.3145199999999</v>
      </c>
    </row>
    <row r="9" spans="1:9" s="221" customFormat="1" ht="34.5" customHeight="1">
      <c r="A9" s="217" t="s">
        <v>50</v>
      </c>
      <c r="B9" s="146" t="s">
        <v>125</v>
      </c>
      <c r="C9" s="146" t="s">
        <v>126</v>
      </c>
      <c r="D9" s="146"/>
      <c r="E9" s="146"/>
      <c r="F9" s="218">
        <f>F10</f>
        <v>812.48388</v>
      </c>
      <c r="I9" s="222"/>
    </row>
    <row r="10" spans="1:9" s="213" customFormat="1" ht="30.75" customHeight="1">
      <c r="A10" s="223" t="s">
        <v>326</v>
      </c>
      <c r="B10" s="224" t="s">
        <v>125</v>
      </c>
      <c r="C10" s="224" t="s">
        <v>126</v>
      </c>
      <c r="D10" s="225" t="s">
        <v>327</v>
      </c>
      <c r="E10" s="224"/>
      <c r="F10" s="222">
        <f>F11</f>
        <v>812.48388</v>
      </c>
    </row>
    <row r="11" spans="1:9" s="213" customFormat="1" ht="17.25" customHeight="1">
      <c r="A11" s="223" t="s">
        <v>129</v>
      </c>
      <c r="B11" s="224" t="s">
        <v>125</v>
      </c>
      <c r="C11" s="224" t="s">
        <v>126</v>
      </c>
      <c r="D11" s="224" t="s">
        <v>185</v>
      </c>
      <c r="E11" s="224"/>
      <c r="F11" s="222">
        <f>F15+F16+F17</f>
        <v>812.48388</v>
      </c>
    </row>
    <row r="12" spans="1:9" s="213" customFormat="1" ht="26.25" customHeight="1">
      <c r="A12" s="223" t="s">
        <v>328</v>
      </c>
      <c r="B12" s="224" t="s">
        <v>125</v>
      </c>
      <c r="C12" s="224" t="s">
        <v>126</v>
      </c>
      <c r="D12" s="225" t="s">
        <v>325</v>
      </c>
      <c r="E12" s="224"/>
      <c r="F12" s="222">
        <f>F15+F16+F17</f>
        <v>812.48388</v>
      </c>
    </row>
    <row r="13" spans="1:9" s="213" customFormat="1" ht="26.25" customHeight="1">
      <c r="A13" s="223" t="s">
        <v>338</v>
      </c>
      <c r="B13" s="224" t="s">
        <v>125</v>
      </c>
      <c r="C13" s="224" t="s">
        <v>126</v>
      </c>
      <c r="D13" s="225" t="s">
        <v>317</v>
      </c>
      <c r="E13" s="224"/>
      <c r="F13" s="222">
        <f>F14</f>
        <v>812.48388</v>
      </c>
    </row>
    <row r="14" spans="1:9" s="213" customFormat="1" ht="26.25" customHeight="1">
      <c r="A14" s="223" t="s">
        <v>334</v>
      </c>
      <c r="B14" s="224" t="s">
        <v>125</v>
      </c>
      <c r="C14" s="224" t="s">
        <v>126</v>
      </c>
      <c r="D14" s="225" t="s">
        <v>316</v>
      </c>
      <c r="E14" s="224"/>
      <c r="F14" s="222">
        <f>F15+F16</f>
        <v>812.48388</v>
      </c>
    </row>
    <row r="15" spans="1:9" s="213" customFormat="1">
      <c r="A15" s="223" t="s">
        <v>186</v>
      </c>
      <c r="B15" s="224" t="s">
        <v>125</v>
      </c>
      <c r="C15" s="224" t="s">
        <v>126</v>
      </c>
      <c r="D15" s="225" t="s">
        <v>316</v>
      </c>
      <c r="E15" s="224" t="s">
        <v>128</v>
      </c>
      <c r="F15" s="222">
        <v>624.02755999999999</v>
      </c>
      <c r="I15" s="209"/>
    </row>
    <row r="16" spans="1:9" s="213" customFormat="1" ht="18" customHeight="1">
      <c r="A16" s="223" t="s">
        <v>187</v>
      </c>
      <c r="B16" s="224" t="s">
        <v>125</v>
      </c>
      <c r="C16" s="224" t="s">
        <v>126</v>
      </c>
      <c r="D16" s="225" t="s">
        <v>316</v>
      </c>
      <c r="E16" s="224" t="s">
        <v>182</v>
      </c>
      <c r="F16" s="222">
        <v>188.45632000000001</v>
      </c>
      <c r="I16" s="209"/>
    </row>
    <row r="17" spans="1:9" s="213" customFormat="1" ht="25.5">
      <c r="A17" s="223" t="s">
        <v>189</v>
      </c>
      <c r="B17" s="224" t="s">
        <v>125</v>
      </c>
      <c r="C17" s="224" t="s">
        <v>126</v>
      </c>
      <c r="D17" s="225" t="s">
        <v>316</v>
      </c>
      <c r="E17" s="224" t="s">
        <v>133</v>
      </c>
      <c r="F17" s="222">
        <v>0</v>
      </c>
      <c r="I17" s="209"/>
    </row>
    <row r="18" spans="1:9" s="228" customFormat="1" ht="39" hidden="1">
      <c r="A18" s="226" t="s">
        <v>49</v>
      </c>
      <c r="B18" s="227" t="s">
        <v>130</v>
      </c>
      <c r="C18" s="227"/>
      <c r="D18" s="227"/>
      <c r="E18" s="227"/>
      <c r="F18" s="222">
        <f>F19</f>
        <v>812.48388</v>
      </c>
      <c r="G18" s="213"/>
    </row>
    <row r="19" spans="1:9" s="228" customFormat="1" ht="42.75" customHeight="1">
      <c r="A19" s="249" t="s">
        <v>49</v>
      </c>
      <c r="B19" s="229" t="s">
        <v>125</v>
      </c>
      <c r="C19" s="229" t="s">
        <v>131</v>
      </c>
      <c r="D19" s="227"/>
      <c r="E19" s="230"/>
      <c r="F19" s="231">
        <f>F20</f>
        <v>812.48388</v>
      </c>
      <c r="G19" s="213"/>
    </row>
    <row r="20" spans="1:9" s="228" customFormat="1" ht="30" hidden="1" customHeight="1">
      <c r="A20" s="232" t="s">
        <v>132</v>
      </c>
      <c r="B20" s="191" t="s">
        <v>125</v>
      </c>
      <c r="C20" s="191" t="s">
        <v>131</v>
      </c>
      <c r="D20" s="225"/>
      <c r="E20" s="233"/>
      <c r="F20" s="222">
        <f>F24+F27</f>
        <v>812.48388</v>
      </c>
      <c r="G20" s="213"/>
    </row>
    <row r="21" spans="1:9" s="228" customFormat="1" ht="19.5" customHeight="1">
      <c r="A21" s="223" t="s">
        <v>326</v>
      </c>
      <c r="B21" s="224" t="s">
        <v>125</v>
      </c>
      <c r="C21" s="224" t="s">
        <v>131</v>
      </c>
      <c r="D21" s="225" t="s">
        <v>327</v>
      </c>
      <c r="E21" s="233"/>
      <c r="F21" s="222">
        <f>F24</f>
        <v>812.48388</v>
      </c>
      <c r="G21" s="213"/>
    </row>
    <row r="22" spans="1:9" s="228" customFormat="1" ht="21" customHeight="1">
      <c r="A22" s="223" t="s">
        <v>132</v>
      </c>
      <c r="B22" s="224" t="s">
        <v>125</v>
      </c>
      <c r="C22" s="224" t="s">
        <v>131</v>
      </c>
      <c r="D22" s="225" t="s">
        <v>337</v>
      </c>
      <c r="E22" s="233"/>
      <c r="F22" s="222">
        <f>F24</f>
        <v>812.48388</v>
      </c>
      <c r="G22" s="213"/>
    </row>
    <row r="23" spans="1:9" s="228" customFormat="1" ht="30" customHeight="1">
      <c r="A23" s="234" t="s">
        <v>345</v>
      </c>
      <c r="B23" s="224" t="s">
        <v>125</v>
      </c>
      <c r="C23" s="224" t="s">
        <v>131</v>
      </c>
      <c r="D23" s="225" t="s">
        <v>319</v>
      </c>
      <c r="E23" s="233"/>
      <c r="F23" s="222">
        <f>F24</f>
        <v>812.48388</v>
      </c>
      <c r="G23" s="213"/>
    </row>
    <row r="24" spans="1:9" s="228" customFormat="1" ht="31.15" customHeight="1">
      <c r="A24" s="232" t="s">
        <v>334</v>
      </c>
      <c r="B24" s="191" t="s">
        <v>125</v>
      </c>
      <c r="C24" s="191" t="s">
        <v>131</v>
      </c>
      <c r="D24" s="225" t="s">
        <v>318</v>
      </c>
      <c r="E24" s="233"/>
      <c r="F24" s="222">
        <f>F25+F26</f>
        <v>812.48388</v>
      </c>
      <c r="G24" s="213"/>
    </row>
    <row r="25" spans="1:9" s="228" customFormat="1" ht="19.149999999999999" customHeight="1">
      <c r="A25" s="232" t="s">
        <v>186</v>
      </c>
      <c r="B25" s="191" t="s">
        <v>125</v>
      </c>
      <c r="C25" s="191" t="s">
        <v>131</v>
      </c>
      <c r="D25" s="225" t="s">
        <v>318</v>
      </c>
      <c r="E25" s="233" t="s">
        <v>128</v>
      </c>
      <c r="F25" s="222">
        <v>624.02755999999999</v>
      </c>
      <c r="G25" s="213"/>
    </row>
    <row r="26" spans="1:9" s="228" customFormat="1" ht="22.15" customHeight="1">
      <c r="A26" s="232" t="s">
        <v>200</v>
      </c>
      <c r="B26" s="191" t="s">
        <v>125</v>
      </c>
      <c r="C26" s="191" t="s">
        <v>131</v>
      </c>
      <c r="D26" s="225" t="s">
        <v>318</v>
      </c>
      <c r="E26" s="233" t="s">
        <v>182</v>
      </c>
      <c r="F26" s="222">
        <v>188.45632000000001</v>
      </c>
      <c r="G26" s="213"/>
    </row>
    <row r="27" spans="1:9" s="228" customFormat="1" ht="40.5" hidden="1" customHeight="1">
      <c r="A27" s="235" t="s">
        <v>142</v>
      </c>
      <c r="B27" s="191" t="s">
        <v>125</v>
      </c>
      <c r="C27" s="191" t="s">
        <v>131</v>
      </c>
      <c r="D27" s="225" t="s">
        <v>212</v>
      </c>
      <c r="E27" s="233" t="s">
        <v>136</v>
      </c>
      <c r="F27" s="222">
        <v>0</v>
      </c>
      <c r="G27" s="213"/>
    </row>
    <row r="28" spans="1:9" s="228" customFormat="1" ht="54" hidden="1" customHeight="1">
      <c r="A28" s="223" t="s">
        <v>48</v>
      </c>
      <c r="B28" s="224" t="s">
        <v>125</v>
      </c>
      <c r="C28" s="224"/>
      <c r="D28" s="224"/>
      <c r="E28" s="224"/>
      <c r="F28" s="222">
        <f>F29</f>
        <v>1125.423</v>
      </c>
    </row>
    <row r="29" spans="1:9" ht="38.25" customHeight="1">
      <c r="A29" s="249" t="s">
        <v>48</v>
      </c>
      <c r="B29" s="236" t="s">
        <v>125</v>
      </c>
      <c r="C29" s="236" t="s">
        <v>134</v>
      </c>
      <c r="D29" s="236"/>
      <c r="E29" s="236"/>
      <c r="F29" s="218">
        <f>F32</f>
        <v>1125.423</v>
      </c>
    </row>
    <row r="30" spans="1:9" ht="35.25" customHeight="1">
      <c r="A30" s="237" t="s">
        <v>371</v>
      </c>
      <c r="B30" s="224" t="s">
        <v>125</v>
      </c>
      <c r="C30" s="224" t="s">
        <v>134</v>
      </c>
      <c r="D30" s="224" t="s">
        <v>352</v>
      </c>
      <c r="E30" s="236"/>
      <c r="F30" s="222">
        <f>F31</f>
        <v>1125.423</v>
      </c>
    </row>
    <row r="31" spans="1:9" ht="35.25" customHeight="1">
      <c r="A31" s="238" t="s">
        <v>372</v>
      </c>
      <c r="B31" s="224" t="s">
        <v>125</v>
      </c>
      <c r="C31" s="224" t="s">
        <v>134</v>
      </c>
      <c r="D31" s="224" t="s">
        <v>351</v>
      </c>
      <c r="E31" s="236"/>
      <c r="F31" s="222">
        <f>F32</f>
        <v>1125.423</v>
      </c>
    </row>
    <row r="32" spans="1:9" ht="25.5">
      <c r="A32" s="223" t="s">
        <v>373</v>
      </c>
      <c r="B32" s="224" t="s">
        <v>125</v>
      </c>
      <c r="C32" s="224" t="s">
        <v>134</v>
      </c>
      <c r="D32" s="224" t="s">
        <v>320</v>
      </c>
      <c r="E32" s="224"/>
      <c r="F32" s="222">
        <f>F33+F36</f>
        <v>1125.423</v>
      </c>
    </row>
    <row r="33" spans="1:7" ht="25.5">
      <c r="A33" s="223" t="s">
        <v>334</v>
      </c>
      <c r="B33" s="224" t="s">
        <v>125</v>
      </c>
      <c r="C33" s="224" t="s">
        <v>134</v>
      </c>
      <c r="D33" s="224" t="s">
        <v>313</v>
      </c>
      <c r="E33" s="224"/>
      <c r="F33" s="222">
        <f>F34+F35+F37+F38+F39+F40</f>
        <v>1125.423</v>
      </c>
    </row>
    <row r="34" spans="1:7">
      <c r="A34" s="235" t="s">
        <v>186</v>
      </c>
      <c r="B34" s="224" t="s">
        <v>125</v>
      </c>
      <c r="C34" s="224" t="s">
        <v>134</v>
      </c>
      <c r="D34" s="224" t="s">
        <v>313</v>
      </c>
      <c r="E34" s="239" t="s">
        <v>128</v>
      </c>
      <c r="F34" s="222">
        <v>743.52</v>
      </c>
    </row>
    <row r="35" spans="1:7" ht="38.25">
      <c r="A35" s="235" t="s">
        <v>188</v>
      </c>
      <c r="B35" s="224" t="s">
        <v>125</v>
      </c>
      <c r="C35" s="224" t="s">
        <v>134</v>
      </c>
      <c r="D35" s="224" t="s">
        <v>313</v>
      </c>
      <c r="E35" s="239" t="s">
        <v>182</v>
      </c>
      <c r="F35" s="222">
        <v>224.54300000000001</v>
      </c>
    </row>
    <row r="36" spans="1:7" ht="25.5">
      <c r="A36" s="235" t="s">
        <v>189</v>
      </c>
      <c r="B36" s="224" t="s">
        <v>125</v>
      </c>
      <c r="C36" s="224" t="s">
        <v>134</v>
      </c>
      <c r="D36" s="224" t="s">
        <v>313</v>
      </c>
      <c r="E36" s="191" t="s">
        <v>133</v>
      </c>
      <c r="F36" s="222">
        <v>0</v>
      </c>
    </row>
    <row r="37" spans="1:7" ht="25.5">
      <c r="A37" s="235" t="s">
        <v>142</v>
      </c>
      <c r="B37" s="224" t="s">
        <v>125</v>
      </c>
      <c r="C37" s="224" t="s">
        <v>134</v>
      </c>
      <c r="D37" s="224" t="s">
        <v>313</v>
      </c>
      <c r="E37" s="191">
        <v>244</v>
      </c>
      <c r="F37" s="222">
        <v>100</v>
      </c>
    </row>
    <row r="38" spans="1:7" ht="76.5">
      <c r="A38" s="235" t="s">
        <v>190</v>
      </c>
      <c r="B38" s="224" t="s">
        <v>125</v>
      </c>
      <c r="C38" s="224" t="s">
        <v>134</v>
      </c>
      <c r="D38" s="224" t="s">
        <v>313</v>
      </c>
      <c r="E38" s="239" t="s">
        <v>191</v>
      </c>
      <c r="F38" s="222">
        <v>0</v>
      </c>
    </row>
    <row r="39" spans="1:7">
      <c r="A39" s="235" t="s">
        <v>137</v>
      </c>
      <c r="B39" s="224" t="s">
        <v>125</v>
      </c>
      <c r="C39" s="224" t="s">
        <v>134</v>
      </c>
      <c r="D39" s="224" t="s">
        <v>313</v>
      </c>
      <c r="E39" s="239" t="s">
        <v>138</v>
      </c>
      <c r="F39" s="222">
        <v>57.36</v>
      </c>
    </row>
    <row r="40" spans="1:7">
      <c r="A40" s="235" t="s">
        <v>192</v>
      </c>
      <c r="B40" s="224" t="s">
        <v>125</v>
      </c>
      <c r="C40" s="224" t="s">
        <v>134</v>
      </c>
      <c r="D40" s="224" t="s">
        <v>313</v>
      </c>
      <c r="E40" s="239" t="s">
        <v>139</v>
      </c>
      <c r="F40" s="222"/>
    </row>
    <row r="41" spans="1:7" hidden="1">
      <c r="A41" s="235"/>
      <c r="B41" s="224"/>
      <c r="C41" s="224"/>
      <c r="D41" s="224"/>
      <c r="E41" s="239"/>
      <c r="F41" s="222"/>
    </row>
    <row r="42" spans="1:7">
      <c r="A42" s="240" t="s">
        <v>47</v>
      </c>
      <c r="B42" s="236" t="s">
        <v>125</v>
      </c>
      <c r="C42" s="236" t="s">
        <v>140</v>
      </c>
      <c r="D42" s="236"/>
      <c r="E42" s="236"/>
      <c r="F42" s="218">
        <f>F47</f>
        <v>5</v>
      </c>
    </row>
    <row r="43" spans="1:7" ht="25.5">
      <c r="A43" s="237" t="s">
        <v>371</v>
      </c>
      <c r="B43" s="224" t="s">
        <v>125</v>
      </c>
      <c r="C43" s="224" t="s">
        <v>140</v>
      </c>
      <c r="D43" s="224" t="s">
        <v>352</v>
      </c>
      <c r="E43" s="236"/>
      <c r="F43" s="222">
        <f>F44</f>
        <v>5</v>
      </c>
    </row>
    <row r="44" spans="1:7">
      <c r="A44" s="237" t="s">
        <v>355</v>
      </c>
      <c r="B44" s="224" t="s">
        <v>125</v>
      </c>
      <c r="C44" s="224" t="s">
        <v>140</v>
      </c>
      <c r="D44" s="224" t="s">
        <v>354</v>
      </c>
      <c r="E44" s="236"/>
      <c r="F44" s="222">
        <f>F45</f>
        <v>5</v>
      </c>
    </row>
    <row r="45" spans="1:7" ht="25.5">
      <c r="A45" s="234" t="s">
        <v>349</v>
      </c>
      <c r="B45" s="241" t="s">
        <v>125</v>
      </c>
      <c r="C45" s="241" t="s">
        <v>140</v>
      </c>
      <c r="D45" s="224" t="s">
        <v>350</v>
      </c>
      <c r="E45" s="236"/>
      <c r="F45" s="222">
        <f>F46</f>
        <v>5</v>
      </c>
    </row>
    <row r="46" spans="1:7">
      <c r="A46" s="234" t="s">
        <v>356</v>
      </c>
      <c r="B46" s="241" t="s">
        <v>125</v>
      </c>
      <c r="C46" s="241" t="s">
        <v>140</v>
      </c>
      <c r="D46" s="224" t="s">
        <v>348</v>
      </c>
      <c r="E46" s="241"/>
      <c r="F46" s="222">
        <f>F47</f>
        <v>5</v>
      </c>
    </row>
    <row r="47" spans="1:7" ht="25.5">
      <c r="A47" s="237" t="s">
        <v>380</v>
      </c>
      <c r="B47" s="224" t="s">
        <v>125</v>
      </c>
      <c r="C47" s="224" t="s">
        <v>140</v>
      </c>
      <c r="D47" s="224" t="s">
        <v>311</v>
      </c>
      <c r="E47" s="224"/>
      <c r="F47" s="222">
        <f>F48</f>
        <v>5</v>
      </c>
    </row>
    <row r="48" spans="1:7">
      <c r="A48" s="250" t="s">
        <v>305</v>
      </c>
      <c r="B48" s="224" t="s">
        <v>125</v>
      </c>
      <c r="C48" s="224" t="s">
        <v>140</v>
      </c>
      <c r="D48" s="224" t="s">
        <v>311</v>
      </c>
      <c r="E48" s="101" t="s">
        <v>230</v>
      </c>
      <c r="F48" s="222">
        <v>5</v>
      </c>
      <c r="G48" s="209" t="s">
        <v>193</v>
      </c>
    </row>
    <row r="49" spans="1:7" hidden="1">
      <c r="A49" s="251" t="s">
        <v>295</v>
      </c>
      <c r="B49" s="236" t="s">
        <v>125</v>
      </c>
      <c r="C49" s="236"/>
      <c r="D49" s="236"/>
      <c r="E49" s="236"/>
      <c r="F49" s="222">
        <f>F50</f>
        <v>2115.9237600000001</v>
      </c>
    </row>
    <row r="50" spans="1:7">
      <c r="A50" s="251" t="s">
        <v>295</v>
      </c>
      <c r="B50" s="236" t="s">
        <v>125</v>
      </c>
      <c r="C50" s="236" t="s">
        <v>297</v>
      </c>
      <c r="D50" s="224"/>
      <c r="E50" s="236"/>
      <c r="F50" s="218">
        <f>F53</f>
        <v>2115.9237600000001</v>
      </c>
    </row>
    <row r="51" spans="1:7" ht="25.5">
      <c r="A51" s="237" t="s">
        <v>371</v>
      </c>
      <c r="B51" s="224" t="s">
        <v>125</v>
      </c>
      <c r="C51" s="224" t="s">
        <v>297</v>
      </c>
      <c r="D51" s="224" t="s">
        <v>352</v>
      </c>
      <c r="E51" s="236"/>
      <c r="F51" s="222">
        <f>F52</f>
        <v>2115.9237600000001</v>
      </c>
    </row>
    <row r="52" spans="1:7" ht="25.5">
      <c r="A52" s="238" t="s">
        <v>372</v>
      </c>
      <c r="B52" s="224" t="s">
        <v>125</v>
      </c>
      <c r="C52" s="224" t="s">
        <v>297</v>
      </c>
      <c r="D52" s="224" t="s">
        <v>351</v>
      </c>
      <c r="E52" s="236"/>
      <c r="F52" s="222">
        <f>F53</f>
        <v>2115.9237600000001</v>
      </c>
    </row>
    <row r="53" spans="1:7" ht="25.5">
      <c r="A53" s="223" t="s">
        <v>373</v>
      </c>
      <c r="B53" s="224" t="s">
        <v>125</v>
      </c>
      <c r="C53" s="224" t="s">
        <v>297</v>
      </c>
      <c r="D53" s="224" t="s">
        <v>320</v>
      </c>
      <c r="E53" s="236"/>
      <c r="F53" s="222">
        <f>F54+F58</f>
        <v>2115.9237600000001</v>
      </c>
    </row>
    <row r="54" spans="1:7" ht="25.5">
      <c r="A54" s="223" t="s">
        <v>334</v>
      </c>
      <c r="B54" s="224" t="s">
        <v>125</v>
      </c>
      <c r="C54" s="224" t="s">
        <v>297</v>
      </c>
      <c r="D54" s="224" t="s">
        <v>313</v>
      </c>
      <c r="E54" s="224"/>
      <c r="F54" s="222">
        <f>F55+F56+F57</f>
        <v>1983.2237600000001</v>
      </c>
    </row>
    <row r="55" spans="1:7">
      <c r="A55" s="235" t="s">
        <v>183</v>
      </c>
      <c r="B55" s="224" t="s">
        <v>125</v>
      </c>
      <c r="C55" s="224" t="s">
        <v>297</v>
      </c>
      <c r="D55" s="224" t="s">
        <v>313</v>
      </c>
      <c r="E55" s="224" t="s">
        <v>141</v>
      </c>
      <c r="F55" s="222">
        <v>1511.846</v>
      </c>
    </row>
    <row r="56" spans="1:7" ht="38.25">
      <c r="A56" s="235" t="s">
        <v>196</v>
      </c>
      <c r="B56" s="224" t="s">
        <v>125</v>
      </c>
      <c r="C56" s="224" t="s">
        <v>297</v>
      </c>
      <c r="D56" s="224" t="s">
        <v>313</v>
      </c>
      <c r="E56" s="224" t="s">
        <v>184</v>
      </c>
      <c r="F56" s="222">
        <v>456.37776000000002</v>
      </c>
    </row>
    <row r="57" spans="1:7" ht="25.5">
      <c r="A57" s="242" t="s">
        <v>329</v>
      </c>
      <c r="B57" s="224" t="s">
        <v>125</v>
      </c>
      <c r="C57" s="224" t="s">
        <v>297</v>
      </c>
      <c r="D57" s="224" t="s">
        <v>313</v>
      </c>
      <c r="E57" s="224" t="s">
        <v>136</v>
      </c>
      <c r="F57" s="214">
        <v>15</v>
      </c>
      <c r="G57" s="248">
        <v>6.95</v>
      </c>
    </row>
    <row r="58" spans="1:7" ht="25.5">
      <c r="A58" s="242" t="s">
        <v>374</v>
      </c>
      <c r="B58" s="224" t="s">
        <v>125</v>
      </c>
      <c r="C58" s="224" t="s">
        <v>297</v>
      </c>
      <c r="D58" s="224" t="s">
        <v>314</v>
      </c>
      <c r="E58" s="224"/>
      <c r="F58" s="222">
        <f>F59</f>
        <v>132.69999999999999</v>
      </c>
    </row>
    <row r="59" spans="1:7" ht="25.5">
      <c r="A59" s="242" t="s">
        <v>329</v>
      </c>
      <c r="B59" s="224" t="s">
        <v>125</v>
      </c>
      <c r="C59" s="224" t="s">
        <v>297</v>
      </c>
      <c r="D59" s="224" t="s">
        <v>314</v>
      </c>
      <c r="E59" s="224" t="s">
        <v>136</v>
      </c>
      <c r="F59" s="222">
        <v>132.69999999999999</v>
      </c>
    </row>
    <row r="60" spans="1:7">
      <c r="A60" s="240" t="s">
        <v>148</v>
      </c>
      <c r="B60" s="236" t="s">
        <v>126</v>
      </c>
      <c r="C60" s="236"/>
      <c r="D60" s="236"/>
      <c r="E60" s="236"/>
      <c r="F60" s="218">
        <f>F61</f>
        <v>212.9</v>
      </c>
    </row>
    <row r="61" spans="1:7">
      <c r="A61" s="240" t="s">
        <v>62</v>
      </c>
      <c r="B61" s="236" t="s">
        <v>126</v>
      </c>
      <c r="C61" s="236" t="s">
        <v>131</v>
      </c>
      <c r="D61" s="236"/>
      <c r="E61" s="236"/>
      <c r="F61" s="218">
        <f>F62</f>
        <v>212.9</v>
      </c>
    </row>
    <row r="62" spans="1:7" ht="76.5">
      <c r="A62" s="250" t="s">
        <v>375</v>
      </c>
      <c r="B62" s="224" t="s">
        <v>126</v>
      </c>
      <c r="C62" s="224" t="s">
        <v>131</v>
      </c>
      <c r="D62" s="224" t="s">
        <v>312</v>
      </c>
      <c r="E62" s="224"/>
      <c r="F62" s="222">
        <f>F63+F64+F65</f>
        <v>212.9</v>
      </c>
    </row>
    <row r="63" spans="1:7">
      <c r="A63" s="235" t="s">
        <v>186</v>
      </c>
      <c r="B63" s="224" t="s">
        <v>126</v>
      </c>
      <c r="C63" s="224" t="s">
        <v>131</v>
      </c>
      <c r="D63" s="224" t="s">
        <v>312</v>
      </c>
      <c r="E63" s="239" t="s">
        <v>128</v>
      </c>
      <c r="F63" s="222">
        <v>163.52000000000001</v>
      </c>
      <c r="G63" s="209" t="s">
        <v>195</v>
      </c>
    </row>
    <row r="64" spans="1:7" ht="38.25">
      <c r="A64" s="235" t="s">
        <v>188</v>
      </c>
      <c r="B64" s="224" t="s">
        <v>126</v>
      </c>
      <c r="C64" s="224" t="s">
        <v>131</v>
      </c>
      <c r="D64" s="224" t="s">
        <v>312</v>
      </c>
      <c r="E64" s="239" t="s">
        <v>182</v>
      </c>
      <c r="F64" s="222">
        <v>49.38</v>
      </c>
      <c r="G64" s="209" t="s">
        <v>195</v>
      </c>
    </row>
    <row r="65" spans="1:7" ht="25.5" hidden="1">
      <c r="A65" s="250" t="s">
        <v>142</v>
      </c>
      <c r="B65" s="224" t="s">
        <v>126</v>
      </c>
      <c r="C65" s="224" t="s">
        <v>131</v>
      </c>
      <c r="D65" s="224" t="s">
        <v>194</v>
      </c>
      <c r="E65" s="224" t="s">
        <v>136</v>
      </c>
      <c r="F65" s="222">
        <v>0</v>
      </c>
      <c r="G65" s="209" t="s">
        <v>195</v>
      </c>
    </row>
    <row r="66" spans="1:7" ht="25.5" customHeight="1">
      <c r="A66" s="240" t="s">
        <v>214</v>
      </c>
      <c r="B66" s="236" t="s">
        <v>131</v>
      </c>
      <c r="C66" s="236"/>
      <c r="D66" s="236"/>
      <c r="E66" s="236"/>
      <c r="F66" s="218">
        <f>F67+F74</f>
        <v>35</v>
      </c>
    </row>
    <row r="67" spans="1:7" ht="33.75" customHeight="1">
      <c r="A67" s="240" t="s">
        <v>101</v>
      </c>
      <c r="B67" s="236" t="s">
        <v>131</v>
      </c>
      <c r="C67" s="236" t="s">
        <v>213</v>
      </c>
      <c r="D67" s="236"/>
      <c r="E67" s="236"/>
      <c r="F67" s="218">
        <f>F70</f>
        <v>20</v>
      </c>
    </row>
    <row r="68" spans="1:7" ht="33.75" customHeight="1">
      <c r="A68" s="237" t="s">
        <v>371</v>
      </c>
      <c r="B68" s="224" t="s">
        <v>131</v>
      </c>
      <c r="C68" s="224" t="s">
        <v>213</v>
      </c>
      <c r="D68" s="224" t="s">
        <v>352</v>
      </c>
      <c r="E68" s="236"/>
      <c r="F68" s="222">
        <f>F70</f>
        <v>20</v>
      </c>
    </row>
    <row r="69" spans="1:7" ht="33.75" customHeight="1">
      <c r="A69" s="242" t="s">
        <v>340</v>
      </c>
      <c r="B69" s="224" t="s">
        <v>131</v>
      </c>
      <c r="C69" s="224" t="s">
        <v>213</v>
      </c>
      <c r="D69" s="224" t="s">
        <v>235</v>
      </c>
      <c r="E69" s="236"/>
      <c r="F69" s="222">
        <f>F70</f>
        <v>20</v>
      </c>
    </row>
    <row r="70" spans="1:7" ht="27.75" customHeight="1">
      <c r="A70" s="242" t="s">
        <v>357</v>
      </c>
      <c r="B70" s="224" t="s">
        <v>131</v>
      </c>
      <c r="C70" s="224" t="s">
        <v>213</v>
      </c>
      <c r="D70" s="224" t="s">
        <v>358</v>
      </c>
      <c r="E70" s="224"/>
      <c r="F70" s="222">
        <f>F73</f>
        <v>20</v>
      </c>
    </row>
    <row r="71" spans="1:7" ht="18.75" customHeight="1">
      <c r="A71" s="234" t="s">
        <v>347</v>
      </c>
      <c r="B71" s="224" t="s">
        <v>131</v>
      </c>
      <c r="C71" s="224" t="s">
        <v>213</v>
      </c>
      <c r="D71" s="224" t="s">
        <v>339</v>
      </c>
      <c r="E71" s="224"/>
      <c r="F71" s="222">
        <f>F72</f>
        <v>20</v>
      </c>
    </row>
    <row r="72" spans="1:7" ht="27.75" customHeight="1">
      <c r="A72" s="242" t="s">
        <v>215</v>
      </c>
      <c r="B72" s="224" t="s">
        <v>131</v>
      </c>
      <c r="C72" s="224" t="s">
        <v>213</v>
      </c>
      <c r="D72" s="224" t="s">
        <v>321</v>
      </c>
      <c r="E72" s="224"/>
      <c r="F72" s="222">
        <f>F73</f>
        <v>20</v>
      </c>
    </row>
    <row r="73" spans="1:7" ht="25.5" customHeight="1">
      <c r="A73" s="242" t="s">
        <v>142</v>
      </c>
      <c r="B73" s="224" t="s">
        <v>131</v>
      </c>
      <c r="C73" s="224" t="s">
        <v>213</v>
      </c>
      <c r="D73" s="224" t="s">
        <v>321</v>
      </c>
      <c r="E73" s="224" t="s">
        <v>136</v>
      </c>
      <c r="F73" s="222">
        <v>20</v>
      </c>
    </row>
    <row r="74" spans="1:7" ht="25.5">
      <c r="A74" s="252" t="s">
        <v>333</v>
      </c>
      <c r="B74" s="236" t="s">
        <v>131</v>
      </c>
      <c r="C74" s="236" t="s">
        <v>332</v>
      </c>
      <c r="D74" s="236"/>
      <c r="E74" s="236"/>
      <c r="F74" s="218">
        <f>F76</f>
        <v>15</v>
      </c>
    </row>
    <row r="75" spans="1:7" ht="25.5">
      <c r="A75" s="237" t="s">
        <v>371</v>
      </c>
      <c r="B75" s="224" t="s">
        <v>131</v>
      </c>
      <c r="C75" s="224" t="s">
        <v>332</v>
      </c>
      <c r="D75" s="224" t="s">
        <v>352</v>
      </c>
      <c r="E75" s="236"/>
      <c r="F75" s="222">
        <v>15</v>
      </c>
    </row>
    <row r="76" spans="1:7">
      <c r="A76" s="242" t="s">
        <v>340</v>
      </c>
      <c r="B76" s="224" t="s">
        <v>131</v>
      </c>
      <c r="C76" s="224" t="s">
        <v>332</v>
      </c>
      <c r="D76" s="224" t="s">
        <v>235</v>
      </c>
      <c r="E76" s="224"/>
      <c r="F76" s="222">
        <f>F79</f>
        <v>15</v>
      </c>
    </row>
    <row r="77" spans="1:7">
      <c r="A77" s="242" t="s">
        <v>357</v>
      </c>
      <c r="B77" s="224" t="s">
        <v>131</v>
      </c>
      <c r="C77" s="224" t="s">
        <v>332</v>
      </c>
      <c r="D77" s="224" t="s">
        <v>358</v>
      </c>
      <c r="E77" s="224"/>
      <c r="F77" s="222">
        <v>15</v>
      </c>
    </row>
    <row r="78" spans="1:7">
      <c r="A78" s="192" t="s">
        <v>347</v>
      </c>
      <c r="B78" s="224" t="s">
        <v>131</v>
      </c>
      <c r="C78" s="224" t="s">
        <v>332</v>
      </c>
      <c r="D78" s="224" t="s">
        <v>339</v>
      </c>
      <c r="E78" s="224"/>
      <c r="F78" s="222">
        <f>F79</f>
        <v>15</v>
      </c>
    </row>
    <row r="79" spans="1:7" ht="25.5">
      <c r="A79" s="242" t="s">
        <v>342</v>
      </c>
      <c r="B79" s="224" t="s">
        <v>131</v>
      </c>
      <c r="C79" s="224" t="s">
        <v>332</v>
      </c>
      <c r="D79" s="224" t="s">
        <v>341</v>
      </c>
      <c r="E79" s="224"/>
      <c r="F79" s="222">
        <f>F80</f>
        <v>15</v>
      </c>
    </row>
    <row r="80" spans="1:7" ht="25.5">
      <c r="A80" s="242" t="s">
        <v>142</v>
      </c>
      <c r="B80" s="224" t="s">
        <v>131</v>
      </c>
      <c r="C80" s="224" t="s">
        <v>332</v>
      </c>
      <c r="D80" s="224" t="s">
        <v>341</v>
      </c>
      <c r="E80" s="224" t="s">
        <v>136</v>
      </c>
      <c r="F80" s="222">
        <v>15</v>
      </c>
    </row>
    <row r="81" spans="1:6" ht="18.600000000000001" customHeight="1">
      <c r="A81" s="240" t="s">
        <v>307</v>
      </c>
      <c r="B81" s="236" t="s">
        <v>143</v>
      </c>
      <c r="C81" s="236"/>
      <c r="D81" s="236"/>
      <c r="E81" s="236"/>
      <c r="F81" s="218">
        <f>F82</f>
        <v>4793.2437099999997</v>
      </c>
    </row>
    <row r="82" spans="1:6" ht="18.600000000000001" customHeight="1">
      <c r="A82" s="240" t="s">
        <v>144</v>
      </c>
      <c r="B82" s="236" t="s">
        <v>143</v>
      </c>
      <c r="C82" s="236" t="s">
        <v>125</v>
      </c>
      <c r="D82" s="236"/>
      <c r="E82" s="236"/>
      <c r="F82" s="218">
        <f>F84</f>
        <v>4793.2437099999997</v>
      </c>
    </row>
    <row r="83" spans="1:6" ht="27.75" customHeight="1">
      <c r="A83" s="237" t="s">
        <v>371</v>
      </c>
      <c r="B83" s="224" t="s">
        <v>143</v>
      </c>
      <c r="C83" s="224" t="s">
        <v>125</v>
      </c>
      <c r="D83" s="224" t="s">
        <v>352</v>
      </c>
      <c r="E83" s="236"/>
      <c r="F83" s="222">
        <f>F84</f>
        <v>4793.2437099999997</v>
      </c>
    </row>
    <row r="84" spans="1:6" ht="33.75" customHeight="1">
      <c r="A84" s="242" t="s">
        <v>359</v>
      </c>
      <c r="B84" s="224" t="s">
        <v>143</v>
      </c>
      <c r="C84" s="224" t="s">
        <v>125</v>
      </c>
      <c r="D84" s="224" t="s">
        <v>234</v>
      </c>
      <c r="E84" s="224"/>
      <c r="F84" s="222">
        <f>F87</f>
        <v>4793.2437099999997</v>
      </c>
    </row>
    <row r="85" spans="1:6" hidden="1">
      <c r="A85" s="242" t="s">
        <v>197</v>
      </c>
      <c r="B85" s="224" t="s">
        <v>143</v>
      </c>
      <c r="C85" s="224" t="s">
        <v>125</v>
      </c>
      <c r="D85" s="224" t="s">
        <v>232</v>
      </c>
      <c r="E85" s="224"/>
      <c r="F85" s="222"/>
    </row>
    <row r="86" spans="1:6" ht="25.5">
      <c r="A86" s="242" t="s">
        <v>361</v>
      </c>
      <c r="B86" s="224" t="s">
        <v>143</v>
      </c>
      <c r="C86" s="224" t="s">
        <v>125</v>
      </c>
      <c r="D86" s="224" t="s">
        <v>360</v>
      </c>
      <c r="E86" s="224"/>
      <c r="F86" s="222">
        <f>F87</f>
        <v>4793.2437099999997</v>
      </c>
    </row>
    <row r="87" spans="1:6" ht="25.5">
      <c r="A87" s="242" t="s">
        <v>344</v>
      </c>
      <c r="B87" s="224" t="s">
        <v>143</v>
      </c>
      <c r="C87" s="224" t="s">
        <v>125</v>
      </c>
      <c r="D87" s="224" t="s">
        <v>322</v>
      </c>
      <c r="E87" s="224"/>
      <c r="F87" s="222">
        <f>F88+F92</f>
        <v>4793.2437099999997</v>
      </c>
    </row>
    <row r="88" spans="1:6" ht="25.5">
      <c r="A88" s="223" t="s">
        <v>334</v>
      </c>
      <c r="B88" s="224" t="s">
        <v>143</v>
      </c>
      <c r="C88" s="224" t="s">
        <v>125</v>
      </c>
      <c r="D88" s="224" t="s">
        <v>323</v>
      </c>
      <c r="E88" s="224"/>
      <c r="F88" s="222">
        <f>F89+F90+F91</f>
        <v>4641.4437099999996</v>
      </c>
    </row>
    <row r="89" spans="1:6">
      <c r="A89" s="235" t="s">
        <v>183</v>
      </c>
      <c r="B89" s="224" t="s">
        <v>143</v>
      </c>
      <c r="C89" s="224" t="s">
        <v>125</v>
      </c>
      <c r="D89" s="224" t="s">
        <v>323</v>
      </c>
      <c r="E89" s="224" t="s">
        <v>141</v>
      </c>
      <c r="F89" s="222">
        <v>3356.7156</v>
      </c>
    </row>
    <row r="90" spans="1:6" ht="38.25">
      <c r="A90" s="235" t="s">
        <v>196</v>
      </c>
      <c r="B90" s="224" t="s">
        <v>143</v>
      </c>
      <c r="C90" s="224" t="s">
        <v>125</v>
      </c>
      <c r="D90" s="224" t="s">
        <v>323</v>
      </c>
      <c r="E90" s="224" t="s">
        <v>184</v>
      </c>
      <c r="F90" s="222">
        <v>1013.72811</v>
      </c>
    </row>
    <row r="91" spans="1:6" ht="25.5">
      <c r="A91" s="242" t="s">
        <v>142</v>
      </c>
      <c r="B91" s="224" t="s">
        <v>143</v>
      </c>
      <c r="C91" s="224" t="s">
        <v>125</v>
      </c>
      <c r="D91" s="224" t="s">
        <v>323</v>
      </c>
      <c r="E91" s="224" t="s">
        <v>136</v>
      </c>
      <c r="F91" s="222">
        <v>271</v>
      </c>
    </row>
    <row r="92" spans="1:6" ht="25.5">
      <c r="A92" s="242" t="s">
        <v>331</v>
      </c>
      <c r="B92" s="224" t="s">
        <v>143</v>
      </c>
      <c r="C92" s="224" t="s">
        <v>125</v>
      </c>
      <c r="D92" s="224" t="s">
        <v>315</v>
      </c>
      <c r="E92" s="224"/>
      <c r="F92" s="222">
        <f>F93</f>
        <v>151.80000000000001</v>
      </c>
    </row>
    <row r="93" spans="1:6" ht="25.5">
      <c r="A93" s="242" t="s">
        <v>142</v>
      </c>
      <c r="B93" s="224" t="s">
        <v>143</v>
      </c>
      <c r="C93" s="224" t="s">
        <v>125</v>
      </c>
      <c r="D93" s="224" t="s">
        <v>315</v>
      </c>
      <c r="E93" s="224" t="s">
        <v>136</v>
      </c>
      <c r="F93" s="222">
        <v>151.80000000000001</v>
      </c>
    </row>
    <row r="94" spans="1:6">
      <c r="A94" s="240" t="s">
        <v>145</v>
      </c>
      <c r="B94" s="236" t="s">
        <v>140</v>
      </c>
      <c r="C94" s="236"/>
      <c r="D94" s="236"/>
      <c r="E94" s="236"/>
      <c r="F94" s="218">
        <f>F95</f>
        <v>1626.3459599999999</v>
      </c>
    </row>
    <row r="95" spans="1:6">
      <c r="A95" s="240" t="s">
        <v>84</v>
      </c>
      <c r="B95" s="236" t="s">
        <v>140</v>
      </c>
      <c r="C95" s="236" t="s">
        <v>135</v>
      </c>
      <c r="D95" s="236"/>
      <c r="E95" s="236"/>
      <c r="F95" s="218">
        <f>F98</f>
        <v>1626.3459599999999</v>
      </c>
    </row>
    <row r="96" spans="1:6" ht="51" hidden="1">
      <c r="A96" s="223" t="s">
        <v>303</v>
      </c>
      <c r="B96" s="224" t="s">
        <v>140</v>
      </c>
      <c r="C96" s="224" t="s">
        <v>135</v>
      </c>
      <c r="D96" s="224"/>
      <c r="E96" s="224"/>
      <c r="F96" s="222">
        <f>F98</f>
        <v>1626.3459599999999</v>
      </c>
    </row>
    <row r="97" spans="1:8" ht="25.5">
      <c r="A97" s="237" t="s">
        <v>371</v>
      </c>
      <c r="B97" s="224" t="s">
        <v>140</v>
      </c>
      <c r="C97" s="224" t="s">
        <v>135</v>
      </c>
      <c r="D97" s="224" t="s">
        <v>352</v>
      </c>
      <c r="E97" s="224"/>
      <c r="F97" s="222">
        <f>F98</f>
        <v>1626.3459599999999</v>
      </c>
    </row>
    <row r="98" spans="1:8">
      <c r="A98" s="242" t="s">
        <v>359</v>
      </c>
      <c r="B98" s="224" t="s">
        <v>140</v>
      </c>
      <c r="C98" s="224" t="s">
        <v>135</v>
      </c>
      <c r="D98" s="224" t="s">
        <v>234</v>
      </c>
      <c r="E98" s="224"/>
      <c r="F98" s="222">
        <f>F99</f>
        <v>1626.3459599999999</v>
      </c>
    </row>
    <row r="99" spans="1:8" ht="25.5" hidden="1">
      <c r="A99" s="242" t="s">
        <v>199</v>
      </c>
      <c r="B99" s="224" t="s">
        <v>140</v>
      </c>
      <c r="C99" s="224" t="s">
        <v>135</v>
      </c>
      <c r="D99" s="224" t="s">
        <v>233</v>
      </c>
      <c r="E99" s="224"/>
      <c r="F99" s="222">
        <f>F101</f>
        <v>1626.3459599999999</v>
      </c>
    </row>
    <row r="100" spans="1:8">
      <c r="A100" s="223" t="s">
        <v>198</v>
      </c>
      <c r="B100" s="224" t="s">
        <v>140</v>
      </c>
      <c r="C100" s="224" t="s">
        <v>135</v>
      </c>
      <c r="D100" s="224" t="s">
        <v>362</v>
      </c>
      <c r="E100" s="224"/>
      <c r="F100" s="222">
        <f>F101</f>
        <v>1626.3459599999999</v>
      </c>
    </row>
    <row r="101" spans="1:8" ht="25.5">
      <c r="A101" s="242" t="s">
        <v>199</v>
      </c>
      <c r="B101" s="224" t="s">
        <v>140</v>
      </c>
      <c r="C101" s="224" t="s">
        <v>135</v>
      </c>
      <c r="D101" s="224" t="s">
        <v>343</v>
      </c>
      <c r="E101" s="224"/>
      <c r="F101" s="222">
        <f>F103+F104</f>
        <v>1626.3459599999999</v>
      </c>
    </row>
    <row r="102" spans="1:8" ht="25.5">
      <c r="A102" s="223" t="s">
        <v>334</v>
      </c>
      <c r="B102" s="224" t="s">
        <v>140</v>
      </c>
      <c r="C102" s="224" t="s">
        <v>135</v>
      </c>
      <c r="D102" s="224" t="s">
        <v>324</v>
      </c>
      <c r="E102" s="224"/>
      <c r="F102" s="222">
        <f>F103+F104</f>
        <v>1626.3459599999999</v>
      </c>
    </row>
    <row r="103" spans="1:8">
      <c r="A103" s="235" t="s">
        <v>183</v>
      </c>
      <c r="B103" s="224" t="s">
        <v>140</v>
      </c>
      <c r="C103" s="224" t="s">
        <v>135</v>
      </c>
      <c r="D103" s="224" t="s">
        <v>324</v>
      </c>
      <c r="E103" s="239" t="s">
        <v>141</v>
      </c>
      <c r="F103" s="222">
        <v>1249.1135999999999</v>
      </c>
    </row>
    <row r="104" spans="1:8" ht="38.25">
      <c r="A104" s="235" t="s">
        <v>196</v>
      </c>
      <c r="B104" s="224" t="s">
        <v>140</v>
      </c>
      <c r="C104" s="224" t="s">
        <v>135</v>
      </c>
      <c r="D104" s="224" t="s">
        <v>324</v>
      </c>
      <c r="E104" s="239" t="s">
        <v>184</v>
      </c>
      <c r="F104" s="222">
        <v>377.23236000000003</v>
      </c>
    </row>
    <row r="105" spans="1:8" ht="13.5" customHeight="1">
      <c r="A105" s="244" t="s">
        <v>146</v>
      </c>
      <c r="B105" s="236" t="s">
        <v>147</v>
      </c>
      <c r="C105" s="236" t="s">
        <v>147</v>
      </c>
      <c r="D105" s="236" t="s">
        <v>236</v>
      </c>
      <c r="E105" s="236" t="s">
        <v>127</v>
      </c>
      <c r="F105" s="218">
        <v>0</v>
      </c>
    </row>
    <row r="106" spans="1:8" hidden="1">
      <c r="A106" s="244" t="s">
        <v>146</v>
      </c>
      <c r="B106" s="236"/>
      <c r="C106" s="236"/>
      <c r="D106" s="236"/>
      <c r="E106" s="236"/>
      <c r="F106" s="218">
        <v>0</v>
      </c>
    </row>
    <row r="107" spans="1:8">
      <c r="A107" s="363" t="s">
        <v>35</v>
      </c>
      <c r="B107" s="363"/>
      <c r="C107" s="363"/>
      <c r="D107" s="363"/>
      <c r="E107" s="363"/>
      <c r="F107" s="245">
        <f>F8+F60+F81+F94+F66</f>
        <v>11538.804190000001</v>
      </c>
    </row>
    <row r="108" spans="1:8">
      <c r="A108" s="254"/>
      <c r="B108" s="255"/>
      <c r="C108" s="255"/>
      <c r="D108" s="255"/>
      <c r="E108" s="255"/>
      <c r="F108" s="256"/>
      <c r="G108" s="253"/>
      <c r="H108" s="253"/>
    </row>
    <row r="109" spans="1:8">
      <c r="A109" s="254"/>
      <c r="B109" s="255"/>
      <c r="C109" s="255"/>
      <c r="D109" s="255"/>
      <c r="E109" s="255"/>
      <c r="F109" s="256"/>
      <c r="G109" s="257"/>
      <c r="H109" s="257"/>
    </row>
    <row r="110" spans="1:8">
      <c r="A110" s="254"/>
      <c r="B110" s="255"/>
      <c r="C110" s="255"/>
      <c r="D110" s="255"/>
      <c r="E110" s="255"/>
      <c r="F110" s="256"/>
      <c r="G110" s="257"/>
      <c r="H110" s="257"/>
    </row>
    <row r="111" spans="1:8">
      <c r="A111" s="254"/>
      <c r="B111" s="255"/>
      <c r="C111" s="255"/>
      <c r="D111" s="255"/>
      <c r="E111" s="255"/>
      <c r="F111" s="256"/>
      <c r="G111" s="257"/>
      <c r="H111" s="257"/>
    </row>
    <row r="112" spans="1:8">
      <c r="A112" s="254"/>
      <c r="B112" s="255"/>
      <c r="C112" s="255"/>
      <c r="D112" s="255"/>
      <c r="E112" s="255"/>
      <c r="F112" s="256"/>
      <c r="G112" s="257"/>
      <c r="H112" s="257"/>
    </row>
    <row r="113" spans="1:8">
      <c r="A113" s="254"/>
      <c r="B113" s="255"/>
      <c r="C113" s="255"/>
      <c r="D113" s="255"/>
      <c r="E113" s="255"/>
      <c r="F113" s="256"/>
      <c r="G113" s="257"/>
      <c r="H113" s="257"/>
    </row>
    <row r="114" spans="1:8">
      <c r="A114" s="254"/>
      <c r="B114" s="255"/>
      <c r="C114" s="255"/>
      <c r="D114" s="255"/>
      <c r="E114" s="255"/>
      <c r="F114" s="258"/>
      <c r="G114" s="257"/>
      <c r="H114" s="257"/>
    </row>
    <row r="115" spans="1:8">
      <c r="A115" s="254"/>
      <c r="B115" s="255"/>
      <c r="C115" s="255"/>
      <c r="D115" s="255"/>
      <c r="E115" s="255"/>
      <c r="F115" s="256"/>
      <c r="G115" s="257"/>
      <c r="H115" s="257"/>
    </row>
  </sheetData>
  <mergeCells count="4">
    <mergeCell ref="H1:I1"/>
    <mergeCell ref="A107:E107"/>
    <mergeCell ref="A3:F3"/>
    <mergeCell ref="B1:G1"/>
  </mergeCells>
  <pageMargins left="1.1417322834645669" right="0.19685039370078741" top="0.59055118110236227" bottom="0.27559055118110237" header="0.31496062992125984" footer="0.31496062992125984"/>
  <pageSetup paperSize="9" scale="83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L100"/>
  <sheetViews>
    <sheetView view="pageBreakPreview" zoomScale="60" zoomScaleNormal="100" workbookViewId="0">
      <selection activeCell="D4" sqref="D4"/>
    </sheetView>
  </sheetViews>
  <sheetFormatPr defaultColWidth="36" defaultRowHeight="12.75"/>
  <cols>
    <col min="1" max="1" width="57.7109375" style="260" customWidth="1"/>
    <col min="2" max="2" width="7.42578125" style="272" customWidth="1"/>
    <col min="3" max="3" width="6.7109375" style="272" customWidth="1"/>
    <col min="4" max="4" width="16.42578125" style="272" customWidth="1"/>
    <col min="5" max="5" width="8.85546875" style="272" customWidth="1"/>
    <col min="6" max="6" width="11.5703125" style="93" hidden="1" customWidth="1"/>
    <col min="7" max="7" width="10.140625" style="93" hidden="1" customWidth="1"/>
    <col min="8" max="8" width="11.85546875" style="283" customWidth="1"/>
    <col min="9" max="9" width="13" style="304" customWidth="1"/>
    <col min="10" max="10" width="9.140625" style="29" hidden="1" customWidth="1"/>
    <col min="11" max="253" width="9.140625" style="29" customWidth="1"/>
    <col min="254" max="254" width="3.5703125" style="29" customWidth="1"/>
    <col min="255" max="16384" width="36" style="29"/>
  </cols>
  <sheetData>
    <row r="1" spans="1:12" ht="78.75" customHeight="1">
      <c r="A1" s="259"/>
      <c r="B1" s="348" t="s">
        <v>413</v>
      </c>
      <c r="C1" s="348"/>
      <c r="D1" s="348"/>
      <c r="E1" s="348"/>
      <c r="F1" s="348"/>
      <c r="G1" s="348"/>
      <c r="H1" s="348"/>
      <c r="I1" s="348"/>
      <c r="J1" s="348"/>
      <c r="K1" s="361"/>
      <c r="L1" s="361"/>
    </row>
    <row r="2" spans="1:12">
      <c r="F2" s="80"/>
      <c r="G2" s="80"/>
      <c r="H2" s="281"/>
      <c r="I2" s="281"/>
    </row>
    <row r="3" spans="1:12" s="31" customFormat="1" ht="84" customHeight="1">
      <c r="A3" s="362" t="s">
        <v>378</v>
      </c>
      <c r="B3" s="362"/>
      <c r="C3" s="362"/>
      <c r="D3" s="362"/>
      <c r="E3" s="362"/>
      <c r="F3" s="362"/>
      <c r="G3" s="362"/>
      <c r="H3" s="362"/>
      <c r="I3" s="362"/>
    </row>
    <row r="4" spans="1:12" s="30" customFormat="1" ht="15.75">
      <c r="A4" s="261"/>
      <c r="B4" s="261"/>
      <c r="C4" s="261"/>
      <c r="D4" s="300"/>
      <c r="E4" s="301"/>
      <c r="F4" s="201"/>
      <c r="G4" s="201"/>
      <c r="H4" s="301"/>
      <c r="I4" s="302" t="s">
        <v>201</v>
      </c>
    </row>
    <row r="5" spans="1:12" s="56" customFormat="1" ht="25.5">
      <c r="A5" s="85" t="s">
        <v>53</v>
      </c>
      <c r="B5" s="70" t="s">
        <v>119</v>
      </c>
      <c r="C5" s="70" t="s">
        <v>120</v>
      </c>
      <c r="D5" s="70" t="s">
        <v>121</v>
      </c>
      <c r="E5" s="70" t="s">
        <v>122</v>
      </c>
      <c r="F5" s="86" t="s">
        <v>298</v>
      </c>
      <c r="G5" s="86" t="s">
        <v>229</v>
      </c>
      <c r="H5" s="86" t="s">
        <v>283</v>
      </c>
      <c r="I5" s="86" t="s">
        <v>335</v>
      </c>
    </row>
    <row r="6" spans="1:12" s="55" customFormat="1">
      <c r="A6" s="85">
        <v>1</v>
      </c>
      <c r="B6" s="70" t="s">
        <v>364</v>
      </c>
      <c r="C6" s="85">
        <v>3</v>
      </c>
      <c r="D6" s="70" t="s">
        <v>55</v>
      </c>
      <c r="E6" s="85">
        <v>5</v>
      </c>
      <c r="F6" s="70" t="s">
        <v>55</v>
      </c>
      <c r="G6" s="85">
        <v>4</v>
      </c>
      <c r="H6" s="70" t="s">
        <v>57</v>
      </c>
      <c r="I6" s="85">
        <v>7</v>
      </c>
    </row>
    <row r="7" spans="1:12" s="55" customFormat="1">
      <c r="A7" s="293" t="s">
        <v>365</v>
      </c>
      <c r="B7" s="70"/>
      <c r="C7" s="70"/>
      <c r="D7" s="70"/>
      <c r="E7" s="70"/>
      <c r="F7" s="86"/>
      <c r="G7" s="86"/>
      <c r="H7" s="115"/>
      <c r="I7" s="115"/>
    </row>
    <row r="8" spans="1:12" s="30" customFormat="1">
      <c r="A8" s="294" t="s">
        <v>123</v>
      </c>
      <c r="B8" s="150" t="s">
        <v>125</v>
      </c>
      <c r="C8" s="150"/>
      <c r="D8" s="150"/>
      <c r="E8" s="150"/>
      <c r="F8" s="166" t="e">
        <f>F9+F22+F33+F16</f>
        <v>#REF!</v>
      </c>
      <c r="G8" s="166" t="e">
        <f>H8-F8</f>
        <v>#REF!</v>
      </c>
      <c r="H8" s="197">
        <f>H9+H17+H25+H37+H44</f>
        <v>4871.3145199999999</v>
      </c>
      <c r="I8" s="197">
        <f>I9+I17+I25+I37+I44</f>
        <v>4871.3145199999999</v>
      </c>
    </row>
    <row r="9" spans="1:12" s="32" customFormat="1" ht="25.5">
      <c r="A9" s="294" t="s">
        <v>50</v>
      </c>
      <c r="B9" s="150" t="s">
        <v>125</v>
      </c>
      <c r="C9" s="150" t="s">
        <v>126</v>
      </c>
      <c r="D9" s="150"/>
      <c r="E9" s="150"/>
      <c r="F9" s="152">
        <f t="shared" ref="F9:F10" si="0">F10</f>
        <v>762.84999999999991</v>
      </c>
      <c r="G9" s="177">
        <f>H9-F9</f>
        <v>49.63388000000009</v>
      </c>
      <c r="H9" s="197">
        <f>H10</f>
        <v>812.48388</v>
      </c>
      <c r="I9" s="197">
        <f>I10</f>
        <v>812.48388</v>
      </c>
    </row>
    <row r="10" spans="1:12" s="30" customFormat="1">
      <c r="A10" s="276" t="s">
        <v>326</v>
      </c>
      <c r="B10" s="72" t="s">
        <v>125</v>
      </c>
      <c r="C10" s="72" t="s">
        <v>126</v>
      </c>
      <c r="D10" s="90" t="s">
        <v>327</v>
      </c>
      <c r="E10" s="72"/>
      <c r="F10" s="152">
        <f t="shared" si="0"/>
        <v>762.84999999999991</v>
      </c>
      <c r="G10" s="177">
        <f t="shared" ref="G10:G77" si="1">H10-F10</f>
        <v>49.63388000000009</v>
      </c>
      <c r="H10" s="208">
        <f>H11</f>
        <v>812.48388</v>
      </c>
      <c r="I10" s="208">
        <f>I11</f>
        <v>812.48388</v>
      </c>
    </row>
    <row r="11" spans="1:12" s="30" customFormat="1">
      <c r="A11" s="276" t="s">
        <v>328</v>
      </c>
      <c r="B11" s="72" t="s">
        <v>125</v>
      </c>
      <c r="C11" s="72" t="s">
        <v>126</v>
      </c>
      <c r="D11" s="90" t="s">
        <v>325</v>
      </c>
      <c r="E11" s="72"/>
      <c r="F11" s="152">
        <f t="shared" ref="F11" si="2">F13+F14+F15</f>
        <v>762.84999999999991</v>
      </c>
      <c r="G11" s="177">
        <f t="shared" si="1"/>
        <v>49.63388000000009</v>
      </c>
      <c r="H11" s="208">
        <f>H13+H14+H15</f>
        <v>812.48388</v>
      </c>
      <c r="I11" s="208">
        <f>I13+I14+I15</f>
        <v>812.48388</v>
      </c>
    </row>
    <row r="12" spans="1:12" s="30" customFormat="1" ht="25.5">
      <c r="A12" s="276" t="s">
        <v>338</v>
      </c>
      <c r="B12" s="72" t="s">
        <v>125</v>
      </c>
      <c r="C12" s="72" t="s">
        <v>126</v>
      </c>
      <c r="D12" s="90" t="s">
        <v>317</v>
      </c>
      <c r="E12" s="72"/>
      <c r="F12" s="152">
        <f t="shared" ref="F12" si="3">F13+F14</f>
        <v>762.84999999999991</v>
      </c>
      <c r="G12" s="177">
        <f t="shared" si="1"/>
        <v>-138.82243999999992</v>
      </c>
      <c r="H12" s="208">
        <f>H13+H14</f>
        <v>624.02755999999999</v>
      </c>
      <c r="I12" s="208">
        <f>I13+I14</f>
        <v>624.02755999999999</v>
      </c>
    </row>
    <row r="13" spans="1:12" s="30" customFormat="1" ht="25.5">
      <c r="A13" s="276" t="s">
        <v>334</v>
      </c>
      <c r="B13" s="72" t="s">
        <v>125</v>
      </c>
      <c r="C13" s="72" t="s">
        <v>126</v>
      </c>
      <c r="D13" s="90" t="s">
        <v>316</v>
      </c>
      <c r="E13" s="72"/>
      <c r="F13" s="84">
        <v>585.91</v>
      </c>
      <c r="G13" s="177">
        <f t="shared" si="1"/>
        <v>-585.91</v>
      </c>
      <c r="H13" s="208"/>
      <c r="I13" s="208"/>
      <c r="L13" s="29"/>
    </row>
    <row r="14" spans="1:12" s="30" customFormat="1">
      <c r="A14" s="276" t="s">
        <v>186</v>
      </c>
      <c r="B14" s="72" t="s">
        <v>125</v>
      </c>
      <c r="C14" s="72" t="s">
        <v>126</v>
      </c>
      <c r="D14" s="90" t="s">
        <v>316</v>
      </c>
      <c r="E14" s="72" t="s">
        <v>128</v>
      </c>
      <c r="F14" s="84">
        <v>176.94</v>
      </c>
      <c r="G14" s="177">
        <f t="shared" si="1"/>
        <v>447.08756</v>
      </c>
      <c r="H14" s="208">
        <v>624.02755999999999</v>
      </c>
      <c r="I14" s="208">
        <v>624.02755999999999</v>
      </c>
      <c r="L14" s="29"/>
    </row>
    <row r="15" spans="1:12" s="57" customFormat="1" ht="18">
      <c r="A15" s="276" t="s">
        <v>187</v>
      </c>
      <c r="B15" s="72" t="s">
        <v>125</v>
      </c>
      <c r="C15" s="72" t="s">
        <v>126</v>
      </c>
      <c r="D15" s="90" t="s">
        <v>316</v>
      </c>
      <c r="E15" s="72" t="s">
        <v>182</v>
      </c>
      <c r="F15" s="84">
        <v>0</v>
      </c>
      <c r="G15" s="177">
        <f t="shared" si="1"/>
        <v>188.45632000000001</v>
      </c>
      <c r="H15" s="208">
        <v>188.45632000000001</v>
      </c>
      <c r="I15" s="208">
        <v>188.45632000000001</v>
      </c>
      <c r="J15" s="30"/>
    </row>
    <row r="16" spans="1:12" s="57" customFormat="1" ht="25.5">
      <c r="A16" s="276" t="s">
        <v>189</v>
      </c>
      <c r="B16" s="72" t="s">
        <v>125</v>
      </c>
      <c r="C16" s="72" t="s">
        <v>126</v>
      </c>
      <c r="D16" s="90" t="s">
        <v>316</v>
      </c>
      <c r="E16" s="72" t="s">
        <v>133</v>
      </c>
      <c r="F16" s="152" t="e">
        <f>#REF!</f>
        <v>#REF!</v>
      </c>
      <c r="G16" s="178" t="e">
        <f t="shared" si="1"/>
        <v>#REF!</v>
      </c>
      <c r="H16" s="208">
        <v>0</v>
      </c>
      <c r="I16" s="208">
        <v>0</v>
      </c>
      <c r="J16" s="30"/>
    </row>
    <row r="17" spans="1:10" s="57" customFormat="1" ht="38.25">
      <c r="A17" s="295" t="s">
        <v>49</v>
      </c>
      <c r="B17" s="203" t="s">
        <v>125</v>
      </c>
      <c r="C17" s="203" t="s">
        <v>131</v>
      </c>
      <c r="D17" s="88"/>
      <c r="E17" s="204"/>
      <c r="F17" s="152">
        <f t="shared" ref="F17" si="4">F18+F21</f>
        <v>755.92</v>
      </c>
      <c r="G17" s="178">
        <f t="shared" si="1"/>
        <v>56.56388000000004</v>
      </c>
      <c r="H17" s="197">
        <f t="shared" ref="H17:I21" si="5">H18</f>
        <v>812.48388</v>
      </c>
      <c r="I17" s="197">
        <f t="shared" si="5"/>
        <v>812.48388</v>
      </c>
      <c r="J17" s="30"/>
    </row>
    <row r="18" spans="1:10" s="57" customFormat="1" ht="25.5">
      <c r="A18" s="276" t="s">
        <v>132</v>
      </c>
      <c r="B18" s="161" t="s">
        <v>125</v>
      </c>
      <c r="C18" s="161" t="s">
        <v>131</v>
      </c>
      <c r="D18" s="90" t="s">
        <v>327</v>
      </c>
      <c r="E18" s="205"/>
      <c r="F18" s="152">
        <f t="shared" ref="F18" si="6">F19+F20</f>
        <v>755.92</v>
      </c>
      <c r="G18" s="177">
        <f t="shared" si="1"/>
        <v>56.56388000000004</v>
      </c>
      <c r="H18" s="208">
        <f t="shared" si="5"/>
        <v>812.48388</v>
      </c>
      <c r="I18" s="208">
        <f t="shared" si="5"/>
        <v>812.48388</v>
      </c>
      <c r="J18" s="30"/>
    </row>
    <row r="19" spans="1:10" s="57" customFormat="1" ht="18">
      <c r="A19" s="276" t="s">
        <v>326</v>
      </c>
      <c r="B19" s="72" t="s">
        <v>125</v>
      </c>
      <c r="C19" s="72" t="s">
        <v>131</v>
      </c>
      <c r="D19" s="90" t="s">
        <v>337</v>
      </c>
      <c r="E19" s="205"/>
      <c r="F19" s="84">
        <v>580.91</v>
      </c>
      <c r="G19" s="177">
        <f t="shared" si="1"/>
        <v>231.57388000000003</v>
      </c>
      <c r="H19" s="208">
        <f t="shared" si="5"/>
        <v>812.48388</v>
      </c>
      <c r="I19" s="208">
        <f t="shared" si="5"/>
        <v>812.48388</v>
      </c>
      <c r="J19" s="30"/>
    </row>
    <row r="20" spans="1:10" s="57" customFormat="1" ht="25.5">
      <c r="A20" s="276" t="s">
        <v>132</v>
      </c>
      <c r="B20" s="72" t="s">
        <v>125</v>
      </c>
      <c r="C20" s="72" t="s">
        <v>131</v>
      </c>
      <c r="D20" s="90" t="s">
        <v>319</v>
      </c>
      <c r="E20" s="205"/>
      <c r="F20" s="84">
        <v>175.01</v>
      </c>
      <c r="G20" s="177">
        <f t="shared" si="1"/>
        <v>637.47388000000001</v>
      </c>
      <c r="H20" s="208">
        <f t="shared" si="5"/>
        <v>812.48388</v>
      </c>
      <c r="I20" s="208">
        <f t="shared" si="5"/>
        <v>812.48388</v>
      </c>
    </row>
    <row r="21" spans="1:10" ht="25.5">
      <c r="A21" s="277" t="s">
        <v>345</v>
      </c>
      <c r="B21" s="72" t="s">
        <v>125</v>
      </c>
      <c r="C21" s="72" t="s">
        <v>131</v>
      </c>
      <c r="D21" s="90" t="s">
        <v>318</v>
      </c>
      <c r="E21" s="205"/>
      <c r="F21" s="84">
        <v>0</v>
      </c>
      <c r="G21" s="178">
        <f t="shared" si="1"/>
        <v>812.48388</v>
      </c>
      <c r="H21" s="208">
        <f t="shared" si="5"/>
        <v>812.48388</v>
      </c>
      <c r="I21" s="208">
        <f t="shared" si="5"/>
        <v>812.48388</v>
      </c>
    </row>
    <row r="22" spans="1:10" ht="25.5">
      <c r="A22" s="276" t="s">
        <v>334</v>
      </c>
      <c r="B22" s="161" t="s">
        <v>125</v>
      </c>
      <c r="C22" s="161" t="s">
        <v>131</v>
      </c>
      <c r="D22" s="90" t="s">
        <v>318</v>
      </c>
      <c r="E22" s="205"/>
      <c r="F22" s="152" t="e">
        <f t="shared" ref="F22:F23" si="7">F23</f>
        <v>#REF!</v>
      </c>
      <c r="G22" s="177" t="e">
        <f t="shared" si="1"/>
        <v>#REF!</v>
      </c>
      <c r="H22" s="208">
        <f>H23+H24</f>
        <v>812.48388</v>
      </c>
      <c r="I22" s="208">
        <f>H22</f>
        <v>812.48388</v>
      </c>
    </row>
    <row r="23" spans="1:10">
      <c r="A23" s="276" t="s">
        <v>186</v>
      </c>
      <c r="B23" s="161" t="s">
        <v>125</v>
      </c>
      <c r="C23" s="161" t="s">
        <v>131</v>
      </c>
      <c r="D23" s="90" t="s">
        <v>318</v>
      </c>
      <c r="E23" s="205" t="s">
        <v>128</v>
      </c>
      <c r="F23" s="152" t="e">
        <f t="shared" si="7"/>
        <v>#REF!</v>
      </c>
      <c r="G23" s="177" t="e">
        <f t="shared" si="1"/>
        <v>#REF!</v>
      </c>
      <c r="H23" s="208">
        <v>624.02755999999999</v>
      </c>
      <c r="I23" s="208">
        <v>624.02755999999999</v>
      </c>
    </row>
    <row r="24" spans="1:10">
      <c r="A24" s="276" t="s">
        <v>200</v>
      </c>
      <c r="B24" s="161" t="s">
        <v>125</v>
      </c>
      <c r="C24" s="161" t="s">
        <v>131</v>
      </c>
      <c r="D24" s="90" t="s">
        <v>318</v>
      </c>
      <c r="E24" s="205" t="s">
        <v>182</v>
      </c>
      <c r="F24" s="152" t="e">
        <f>#REF!+F27</f>
        <v>#REF!</v>
      </c>
      <c r="G24" s="177" t="e">
        <f t="shared" si="1"/>
        <v>#REF!</v>
      </c>
      <c r="H24" s="208">
        <v>188.45632000000001</v>
      </c>
      <c r="I24" s="208">
        <v>188.45632000000001</v>
      </c>
    </row>
    <row r="25" spans="1:10" ht="38.25">
      <c r="A25" s="295" t="s">
        <v>48</v>
      </c>
      <c r="B25" s="186" t="s">
        <v>125</v>
      </c>
      <c r="C25" s="186" t="s">
        <v>134</v>
      </c>
      <c r="D25" s="186"/>
      <c r="E25" s="186"/>
      <c r="F25" s="84">
        <v>1814.19</v>
      </c>
      <c r="G25" s="177">
        <f t="shared" si="1"/>
        <v>-688.76700000000005</v>
      </c>
      <c r="H25" s="197">
        <f t="shared" ref="H25:I28" si="8">H26</f>
        <v>1125.423</v>
      </c>
      <c r="I25" s="197">
        <f t="shared" si="8"/>
        <v>1125.423</v>
      </c>
    </row>
    <row r="26" spans="1:10" ht="25.5">
      <c r="A26" s="296" t="s">
        <v>371</v>
      </c>
      <c r="B26" s="72" t="s">
        <v>125</v>
      </c>
      <c r="C26" s="72" t="s">
        <v>134</v>
      </c>
      <c r="D26" s="72" t="s">
        <v>352</v>
      </c>
      <c r="E26" s="186"/>
      <c r="F26" s="84">
        <v>543.75</v>
      </c>
      <c r="G26" s="177">
        <f t="shared" si="1"/>
        <v>581.673</v>
      </c>
      <c r="H26" s="208">
        <f t="shared" si="8"/>
        <v>1125.423</v>
      </c>
      <c r="I26" s="208">
        <f t="shared" si="8"/>
        <v>1125.423</v>
      </c>
    </row>
    <row r="27" spans="1:10" ht="25.5">
      <c r="A27" s="279" t="s">
        <v>376</v>
      </c>
      <c r="B27" s="72" t="s">
        <v>125</v>
      </c>
      <c r="C27" s="72" t="s">
        <v>134</v>
      </c>
      <c r="D27" s="72" t="s">
        <v>351</v>
      </c>
      <c r="E27" s="186"/>
      <c r="F27" s="152">
        <f t="shared" ref="F27" si="9">F28+F29+F30+F31+F32</f>
        <v>0</v>
      </c>
      <c r="G27" s="177">
        <f t="shared" si="1"/>
        <v>1125.423</v>
      </c>
      <c r="H27" s="208">
        <f t="shared" si="8"/>
        <v>1125.423</v>
      </c>
      <c r="I27" s="208">
        <f t="shared" si="8"/>
        <v>1125.423</v>
      </c>
    </row>
    <row r="28" spans="1:10" ht="25.5">
      <c r="A28" s="276" t="s">
        <v>379</v>
      </c>
      <c r="B28" s="72" t="s">
        <v>125</v>
      </c>
      <c r="C28" s="72" t="s">
        <v>134</v>
      </c>
      <c r="D28" s="72" t="s">
        <v>320</v>
      </c>
      <c r="E28" s="72"/>
      <c r="F28" s="84">
        <v>0</v>
      </c>
      <c r="G28" s="177">
        <f t="shared" si="1"/>
        <v>1125.423</v>
      </c>
      <c r="H28" s="208">
        <f t="shared" si="8"/>
        <v>1125.423</v>
      </c>
      <c r="I28" s="208">
        <f t="shared" si="8"/>
        <v>1125.423</v>
      </c>
    </row>
    <row r="29" spans="1:10" ht="25.5">
      <c r="A29" s="276" t="s">
        <v>334</v>
      </c>
      <c r="B29" s="72" t="s">
        <v>125</v>
      </c>
      <c r="C29" s="72" t="s">
        <v>134</v>
      </c>
      <c r="D29" s="72" t="s">
        <v>313</v>
      </c>
      <c r="E29" s="72"/>
      <c r="F29" s="84">
        <v>0</v>
      </c>
      <c r="G29" s="177">
        <f t="shared" si="1"/>
        <v>1125.423</v>
      </c>
      <c r="H29" s="208">
        <f>H30+H31+H32+H33+H34+H35+H36</f>
        <v>1125.423</v>
      </c>
      <c r="I29" s="208">
        <f t="shared" ref="I29:J29" si="10">I30+I31+I32+I33+I34+I35+I36</f>
        <v>1125.423</v>
      </c>
      <c r="J29" s="152" t="e">
        <f t="shared" si="10"/>
        <v>#VALUE!</v>
      </c>
    </row>
    <row r="30" spans="1:10">
      <c r="A30" s="297" t="s">
        <v>186</v>
      </c>
      <c r="B30" s="72" t="s">
        <v>125</v>
      </c>
      <c r="C30" s="72" t="s">
        <v>134</v>
      </c>
      <c r="D30" s="72" t="s">
        <v>313</v>
      </c>
      <c r="E30" s="92" t="s">
        <v>128</v>
      </c>
      <c r="F30" s="84"/>
      <c r="G30" s="177">
        <f t="shared" si="1"/>
        <v>743.52</v>
      </c>
      <c r="H30" s="208">
        <v>743.52</v>
      </c>
      <c r="I30" s="208">
        <v>743.52</v>
      </c>
    </row>
    <row r="31" spans="1:10" ht="38.25">
      <c r="A31" s="297" t="s">
        <v>188</v>
      </c>
      <c r="B31" s="72" t="s">
        <v>125</v>
      </c>
      <c r="C31" s="72" t="s">
        <v>134</v>
      </c>
      <c r="D31" s="72" t="s">
        <v>313</v>
      </c>
      <c r="E31" s="92" t="s">
        <v>182</v>
      </c>
      <c r="F31" s="84">
        <v>0</v>
      </c>
      <c r="G31" s="178">
        <f t="shared" si="1"/>
        <v>224.54300000000001</v>
      </c>
      <c r="H31" s="208">
        <v>224.54300000000001</v>
      </c>
      <c r="I31" s="208">
        <v>224.54300000000001</v>
      </c>
    </row>
    <row r="32" spans="1:10" ht="25.5">
      <c r="A32" s="297" t="s">
        <v>189</v>
      </c>
      <c r="B32" s="72" t="s">
        <v>125</v>
      </c>
      <c r="C32" s="72" t="s">
        <v>134</v>
      </c>
      <c r="D32" s="72" t="s">
        <v>313</v>
      </c>
      <c r="E32" s="161" t="s">
        <v>133</v>
      </c>
      <c r="F32" s="84">
        <v>0</v>
      </c>
      <c r="G32" s="178">
        <f t="shared" si="1"/>
        <v>0</v>
      </c>
      <c r="H32" s="208">
        <v>0</v>
      </c>
      <c r="I32" s="208">
        <v>0</v>
      </c>
    </row>
    <row r="33" spans="1:10" ht="25.5">
      <c r="A33" s="297" t="s">
        <v>142</v>
      </c>
      <c r="B33" s="72" t="s">
        <v>125</v>
      </c>
      <c r="C33" s="72" t="s">
        <v>134</v>
      </c>
      <c r="D33" s="72" t="s">
        <v>313</v>
      </c>
      <c r="E33" s="161">
        <v>244</v>
      </c>
      <c r="F33" s="152">
        <f t="shared" ref="F33:F34" si="11">F34</f>
        <v>0</v>
      </c>
      <c r="G33" s="177">
        <f t="shared" si="1"/>
        <v>100</v>
      </c>
      <c r="H33" s="208">
        <v>100</v>
      </c>
      <c r="I33" s="208">
        <v>100</v>
      </c>
      <c r="J33" s="29" t="s">
        <v>193</v>
      </c>
    </row>
    <row r="34" spans="1:10" ht="76.5">
      <c r="A34" s="297" t="s">
        <v>190</v>
      </c>
      <c r="B34" s="72" t="s">
        <v>125</v>
      </c>
      <c r="C34" s="72" t="s">
        <v>134</v>
      </c>
      <c r="D34" s="72" t="s">
        <v>313</v>
      </c>
      <c r="E34" s="92" t="s">
        <v>191</v>
      </c>
      <c r="F34" s="152">
        <f t="shared" si="11"/>
        <v>0</v>
      </c>
      <c r="G34" s="177">
        <f t="shared" si="1"/>
        <v>0</v>
      </c>
      <c r="H34" s="208"/>
      <c r="I34" s="208"/>
    </row>
    <row r="35" spans="1:10">
      <c r="A35" s="297" t="s">
        <v>137</v>
      </c>
      <c r="B35" s="72" t="s">
        <v>125</v>
      </c>
      <c r="C35" s="72" t="s">
        <v>134</v>
      </c>
      <c r="D35" s="72" t="s">
        <v>313</v>
      </c>
      <c r="E35" s="92" t="s">
        <v>138</v>
      </c>
      <c r="F35" s="84"/>
      <c r="G35" s="177">
        <f>H35-F35</f>
        <v>57.36</v>
      </c>
      <c r="H35" s="208">
        <v>57.36</v>
      </c>
      <c r="I35" s="208">
        <v>57.36</v>
      </c>
    </row>
    <row r="36" spans="1:10">
      <c r="A36" s="297" t="s">
        <v>192</v>
      </c>
      <c r="B36" s="72" t="s">
        <v>125</v>
      </c>
      <c r="C36" s="72" t="s">
        <v>134</v>
      </c>
      <c r="D36" s="72" t="s">
        <v>313</v>
      </c>
      <c r="E36" s="92" t="s">
        <v>139</v>
      </c>
      <c r="F36" s="84"/>
      <c r="G36" s="177">
        <f t="shared" ref="G36:G43" si="12">H36-F36</f>
        <v>0</v>
      </c>
      <c r="H36" s="197">
        <v>0</v>
      </c>
      <c r="I36" s="197">
        <v>0</v>
      </c>
    </row>
    <row r="37" spans="1:10">
      <c r="A37" s="298" t="s">
        <v>47</v>
      </c>
      <c r="B37" s="186" t="s">
        <v>125</v>
      </c>
      <c r="C37" s="186" t="s">
        <v>140</v>
      </c>
      <c r="D37" s="186"/>
      <c r="E37" s="186"/>
      <c r="F37" s="84"/>
      <c r="G37" s="177">
        <f t="shared" si="12"/>
        <v>5</v>
      </c>
      <c r="H37" s="155">
        <f t="shared" ref="H37:I39" si="13">H38</f>
        <v>5</v>
      </c>
      <c r="I37" s="155">
        <f t="shared" si="13"/>
        <v>5</v>
      </c>
    </row>
    <row r="38" spans="1:10" ht="25.5">
      <c r="A38" s="296" t="s">
        <v>371</v>
      </c>
      <c r="B38" s="72" t="s">
        <v>125</v>
      </c>
      <c r="C38" s="72" t="s">
        <v>140</v>
      </c>
      <c r="D38" s="72" t="s">
        <v>352</v>
      </c>
      <c r="E38" s="186"/>
      <c r="F38" s="84"/>
      <c r="G38" s="177">
        <f t="shared" si="12"/>
        <v>5</v>
      </c>
      <c r="H38" s="160">
        <f t="shared" si="13"/>
        <v>5</v>
      </c>
      <c r="I38" s="160">
        <f t="shared" si="13"/>
        <v>5</v>
      </c>
    </row>
    <row r="39" spans="1:10">
      <c r="A39" s="296" t="s">
        <v>355</v>
      </c>
      <c r="B39" s="72" t="s">
        <v>125</v>
      </c>
      <c r="C39" s="72" t="s">
        <v>140</v>
      </c>
      <c r="D39" s="72" t="s">
        <v>354</v>
      </c>
      <c r="E39" s="186"/>
      <c r="F39" s="84"/>
      <c r="G39" s="177">
        <f t="shared" si="12"/>
        <v>5</v>
      </c>
      <c r="H39" s="160">
        <f t="shared" si="13"/>
        <v>5</v>
      </c>
      <c r="I39" s="160">
        <f t="shared" si="13"/>
        <v>5</v>
      </c>
    </row>
    <row r="40" spans="1:10" ht="25.5">
      <c r="A40" s="277" t="s">
        <v>349</v>
      </c>
      <c r="B40" s="196" t="s">
        <v>125</v>
      </c>
      <c r="C40" s="196" t="s">
        <v>140</v>
      </c>
      <c r="D40" s="72" t="s">
        <v>350</v>
      </c>
      <c r="E40" s="186"/>
      <c r="F40" s="84"/>
      <c r="G40" s="177">
        <f t="shared" si="12"/>
        <v>5</v>
      </c>
      <c r="H40" s="160">
        <f>H43</f>
        <v>5</v>
      </c>
      <c r="I40" s="160">
        <f>I43</f>
        <v>5</v>
      </c>
    </row>
    <row r="41" spans="1:10">
      <c r="A41" s="277" t="s">
        <v>356</v>
      </c>
      <c r="B41" s="196" t="s">
        <v>125</v>
      </c>
      <c r="C41" s="196" t="s">
        <v>140</v>
      </c>
      <c r="D41" s="72" t="s">
        <v>348</v>
      </c>
      <c r="E41" s="196"/>
      <c r="F41" s="84"/>
      <c r="G41" s="177">
        <f t="shared" si="12"/>
        <v>5</v>
      </c>
      <c r="H41" s="160">
        <f>H42</f>
        <v>5</v>
      </c>
      <c r="I41" s="285">
        <f>I43</f>
        <v>5</v>
      </c>
    </row>
    <row r="42" spans="1:10" ht="25.5">
      <c r="A42" s="296" t="s">
        <v>380</v>
      </c>
      <c r="B42" s="72" t="s">
        <v>125</v>
      </c>
      <c r="C42" s="72" t="s">
        <v>140</v>
      </c>
      <c r="D42" s="72" t="s">
        <v>311</v>
      </c>
      <c r="E42" s="72"/>
      <c r="F42" s="84"/>
      <c r="G42" s="177">
        <f t="shared" si="12"/>
        <v>5</v>
      </c>
      <c r="H42" s="160">
        <f>H43</f>
        <v>5</v>
      </c>
      <c r="I42" s="160">
        <f>I43</f>
        <v>5</v>
      </c>
    </row>
    <row r="43" spans="1:10">
      <c r="A43" s="157" t="s">
        <v>305</v>
      </c>
      <c r="B43" s="72" t="s">
        <v>125</v>
      </c>
      <c r="C43" s="72" t="s">
        <v>140</v>
      </c>
      <c r="D43" s="72" t="s">
        <v>311</v>
      </c>
      <c r="E43" s="70" t="s">
        <v>230</v>
      </c>
      <c r="F43" s="84"/>
      <c r="G43" s="177">
        <f t="shared" si="12"/>
        <v>5</v>
      </c>
      <c r="H43" s="160">
        <v>5</v>
      </c>
      <c r="I43" s="160">
        <v>5</v>
      </c>
    </row>
    <row r="44" spans="1:10">
      <c r="A44" s="154" t="s">
        <v>295</v>
      </c>
      <c r="B44" s="186" t="s">
        <v>125</v>
      </c>
      <c r="C44" s="186" t="s">
        <v>297</v>
      </c>
      <c r="D44" s="72"/>
      <c r="E44" s="186"/>
      <c r="F44" s="152">
        <f t="shared" ref="F44:F45" si="14">F45</f>
        <v>192.9</v>
      </c>
      <c r="G44" s="177">
        <f t="shared" si="1"/>
        <v>1923.02376</v>
      </c>
      <c r="H44" s="197">
        <f t="shared" ref="H44:I46" si="15">H45</f>
        <v>2115.9237600000001</v>
      </c>
      <c r="I44" s="197">
        <f t="shared" si="15"/>
        <v>2115.9237600000001</v>
      </c>
    </row>
    <row r="45" spans="1:10" ht="25.5">
      <c r="A45" s="296" t="s">
        <v>371</v>
      </c>
      <c r="B45" s="72" t="s">
        <v>125</v>
      </c>
      <c r="C45" s="72" t="s">
        <v>297</v>
      </c>
      <c r="D45" s="72" t="s">
        <v>352</v>
      </c>
      <c r="E45" s="186"/>
      <c r="F45" s="152">
        <f t="shared" si="14"/>
        <v>192.9</v>
      </c>
      <c r="G45" s="177">
        <f t="shared" si="1"/>
        <v>1923.02376</v>
      </c>
      <c r="H45" s="208">
        <f t="shared" si="15"/>
        <v>2115.9237600000001</v>
      </c>
      <c r="I45" s="208">
        <f t="shared" si="15"/>
        <v>2115.9237600000001</v>
      </c>
      <c r="J45" s="29" t="s">
        <v>195</v>
      </c>
    </row>
    <row r="46" spans="1:10" ht="25.5">
      <c r="A46" s="279" t="s">
        <v>372</v>
      </c>
      <c r="B46" s="72" t="s">
        <v>125</v>
      </c>
      <c r="C46" s="72" t="s">
        <v>297</v>
      </c>
      <c r="D46" s="72" t="s">
        <v>351</v>
      </c>
      <c r="E46" s="186"/>
      <c r="F46" s="152">
        <f t="shared" ref="F46" si="16">F47+F48+F49</f>
        <v>192.9</v>
      </c>
      <c r="G46" s="177">
        <f t="shared" si="1"/>
        <v>1923.02376</v>
      </c>
      <c r="H46" s="208">
        <f t="shared" si="15"/>
        <v>2115.9237600000001</v>
      </c>
      <c r="I46" s="208">
        <f t="shared" si="15"/>
        <v>2115.9237600000001</v>
      </c>
      <c r="J46" s="29" t="s">
        <v>195</v>
      </c>
    </row>
    <row r="47" spans="1:10" ht="25.5">
      <c r="A47" s="276" t="s">
        <v>373</v>
      </c>
      <c r="B47" s="72" t="s">
        <v>125</v>
      </c>
      <c r="C47" s="72" t="s">
        <v>297</v>
      </c>
      <c r="D47" s="72" t="s">
        <v>320</v>
      </c>
      <c r="E47" s="186"/>
      <c r="F47" s="84">
        <v>134.68</v>
      </c>
      <c r="G47" s="177">
        <f t="shared" si="1"/>
        <v>1981.2437600000001</v>
      </c>
      <c r="H47" s="208">
        <f>H48+H52</f>
        <v>2115.9237600000001</v>
      </c>
      <c r="I47" s="208">
        <f>I48+I52</f>
        <v>2115.9237600000001</v>
      </c>
      <c r="J47" s="29" t="s">
        <v>195</v>
      </c>
    </row>
    <row r="48" spans="1:10" ht="25.5">
      <c r="A48" s="276" t="s">
        <v>334</v>
      </c>
      <c r="B48" s="72" t="s">
        <v>125</v>
      </c>
      <c r="C48" s="72" t="s">
        <v>297</v>
      </c>
      <c r="D48" s="72" t="s">
        <v>313</v>
      </c>
      <c r="E48" s="72"/>
      <c r="F48" s="84">
        <v>58.22</v>
      </c>
      <c r="G48" s="177">
        <f t="shared" si="1"/>
        <v>1925.0037600000001</v>
      </c>
      <c r="H48" s="208">
        <f>H49+H50+H51</f>
        <v>1983.2237600000001</v>
      </c>
      <c r="I48" s="208">
        <f>I49+I50+I51</f>
        <v>1983.2237600000001</v>
      </c>
    </row>
    <row r="49" spans="1:9">
      <c r="A49" s="297" t="s">
        <v>183</v>
      </c>
      <c r="B49" s="72" t="s">
        <v>125</v>
      </c>
      <c r="C49" s="72" t="s">
        <v>297</v>
      </c>
      <c r="D49" s="72" t="s">
        <v>313</v>
      </c>
      <c r="E49" s="72" t="s">
        <v>141</v>
      </c>
      <c r="F49" s="84"/>
      <c r="G49" s="177">
        <f t="shared" si="1"/>
        <v>1511.846</v>
      </c>
      <c r="H49" s="222">
        <v>1511.846</v>
      </c>
      <c r="I49" s="222">
        <v>1511.846</v>
      </c>
    </row>
    <row r="50" spans="1:9" ht="38.25">
      <c r="A50" s="297" t="s">
        <v>196</v>
      </c>
      <c r="B50" s="72" t="s">
        <v>125</v>
      </c>
      <c r="C50" s="72" t="s">
        <v>297</v>
      </c>
      <c r="D50" s="72" t="s">
        <v>313</v>
      </c>
      <c r="E50" s="72" t="s">
        <v>184</v>
      </c>
      <c r="F50" s="152">
        <f t="shared" ref="F50:F52" si="17">F51</f>
        <v>0</v>
      </c>
      <c r="G50" s="179">
        <f t="shared" si="1"/>
        <v>456.37776000000002</v>
      </c>
      <c r="H50" s="222">
        <v>456.37776000000002</v>
      </c>
      <c r="I50" s="222">
        <v>456.37776000000002</v>
      </c>
    </row>
    <row r="51" spans="1:9" ht="25.5">
      <c r="A51" s="157" t="s">
        <v>329</v>
      </c>
      <c r="B51" s="72" t="s">
        <v>125</v>
      </c>
      <c r="C51" s="72" t="s">
        <v>297</v>
      </c>
      <c r="D51" s="72" t="s">
        <v>313</v>
      </c>
      <c r="E51" s="72" t="s">
        <v>136</v>
      </c>
      <c r="F51" s="152">
        <f t="shared" si="17"/>
        <v>0</v>
      </c>
      <c r="G51" s="179">
        <f t="shared" si="1"/>
        <v>15</v>
      </c>
      <c r="H51" s="214">
        <v>15</v>
      </c>
      <c r="I51" s="208">
        <v>15</v>
      </c>
    </row>
    <row r="52" spans="1:9" ht="38.25">
      <c r="A52" s="157" t="s">
        <v>330</v>
      </c>
      <c r="B52" s="72" t="s">
        <v>125</v>
      </c>
      <c r="C52" s="72" t="s">
        <v>297</v>
      </c>
      <c r="D52" s="72" t="s">
        <v>314</v>
      </c>
      <c r="E52" s="72"/>
      <c r="F52" s="152">
        <f t="shared" si="17"/>
        <v>0</v>
      </c>
      <c r="G52" s="179">
        <f t="shared" si="1"/>
        <v>132.69999999999999</v>
      </c>
      <c r="H52" s="208">
        <f>H53</f>
        <v>132.69999999999999</v>
      </c>
      <c r="I52" s="208">
        <f>I53</f>
        <v>132.69999999999999</v>
      </c>
    </row>
    <row r="53" spans="1:9" ht="25.5">
      <c r="A53" s="157" t="s">
        <v>329</v>
      </c>
      <c r="B53" s="72" t="s">
        <v>125</v>
      </c>
      <c r="C53" s="72" t="s">
        <v>297</v>
      </c>
      <c r="D53" s="72" t="s">
        <v>314</v>
      </c>
      <c r="E53" s="72" t="s">
        <v>136</v>
      </c>
      <c r="F53" s="84">
        <v>0</v>
      </c>
      <c r="G53" s="179">
        <f t="shared" si="1"/>
        <v>132.69999999999999</v>
      </c>
      <c r="H53" s="152">
        <v>132.69999999999999</v>
      </c>
      <c r="I53" s="152">
        <v>132.69999999999999</v>
      </c>
    </row>
    <row r="54" spans="1:9">
      <c r="A54" s="298" t="s">
        <v>148</v>
      </c>
      <c r="B54" s="186" t="s">
        <v>126</v>
      </c>
      <c r="C54" s="186"/>
      <c r="D54" s="186"/>
      <c r="E54" s="186"/>
      <c r="F54" s="152">
        <f t="shared" ref="F54:I56" si="18">F55</f>
        <v>0</v>
      </c>
      <c r="G54" s="179">
        <f t="shared" si="1"/>
        <v>212.9</v>
      </c>
      <c r="H54" s="197">
        <f t="shared" si="18"/>
        <v>212.9</v>
      </c>
      <c r="I54" s="197">
        <f t="shared" si="18"/>
        <v>212.9</v>
      </c>
    </row>
    <row r="55" spans="1:9">
      <c r="A55" s="298" t="s">
        <v>62</v>
      </c>
      <c r="B55" s="186" t="s">
        <v>126</v>
      </c>
      <c r="C55" s="186" t="s">
        <v>131</v>
      </c>
      <c r="D55" s="186"/>
      <c r="E55" s="186"/>
      <c r="F55" s="152">
        <f t="shared" si="18"/>
        <v>0</v>
      </c>
      <c r="G55" s="179">
        <f t="shared" si="1"/>
        <v>212.9</v>
      </c>
      <c r="H55" s="197">
        <f t="shared" si="18"/>
        <v>212.9</v>
      </c>
      <c r="I55" s="197">
        <f t="shared" si="18"/>
        <v>212.9</v>
      </c>
    </row>
    <row r="56" spans="1:9" ht="76.5">
      <c r="A56" s="157" t="s">
        <v>375</v>
      </c>
      <c r="B56" s="72" t="s">
        <v>126</v>
      </c>
      <c r="C56" s="72" t="s">
        <v>131</v>
      </c>
      <c r="D56" s="72" t="s">
        <v>312</v>
      </c>
      <c r="E56" s="72"/>
      <c r="F56" s="152">
        <f t="shared" si="18"/>
        <v>0</v>
      </c>
      <c r="G56" s="179">
        <f t="shared" si="1"/>
        <v>212.9</v>
      </c>
      <c r="H56" s="208">
        <f>H57+H58</f>
        <v>212.9</v>
      </c>
      <c r="I56" s="208">
        <f>I57+I58</f>
        <v>212.9</v>
      </c>
    </row>
    <row r="57" spans="1:9">
      <c r="A57" s="297" t="s">
        <v>186</v>
      </c>
      <c r="B57" s="72" t="s">
        <v>126</v>
      </c>
      <c r="C57" s="72" t="s">
        <v>131</v>
      </c>
      <c r="D57" s="72" t="s">
        <v>312</v>
      </c>
      <c r="E57" s="92" t="s">
        <v>128</v>
      </c>
      <c r="F57" s="84"/>
      <c r="G57" s="179">
        <f t="shared" si="1"/>
        <v>163.52000000000001</v>
      </c>
      <c r="H57" s="152">
        <v>163.52000000000001</v>
      </c>
      <c r="I57" s="152">
        <v>163.52000000000001</v>
      </c>
    </row>
    <row r="58" spans="1:9" ht="38.25">
      <c r="A58" s="297" t="s">
        <v>188</v>
      </c>
      <c r="B58" s="72" t="s">
        <v>126</v>
      </c>
      <c r="C58" s="72" t="s">
        <v>131</v>
      </c>
      <c r="D58" s="72" t="s">
        <v>312</v>
      </c>
      <c r="E58" s="92" t="s">
        <v>182</v>
      </c>
      <c r="F58" s="152" t="e">
        <f>#REF!</f>
        <v>#REF!</v>
      </c>
      <c r="G58" s="179" t="e">
        <f t="shared" si="1"/>
        <v>#REF!</v>
      </c>
      <c r="H58" s="152">
        <v>49.38</v>
      </c>
      <c r="I58" s="152">
        <v>49.38</v>
      </c>
    </row>
    <row r="59" spans="1:9">
      <c r="A59" s="298" t="s">
        <v>214</v>
      </c>
      <c r="B59" s="186" t="s">
        <v>131</v>
      </c>
      <c r="C59" s="186"/>
      <c r="D59" s="186"/>
      <c r="E59" s="186"/>
      <c r="F59" s="152">
        <f t="shared" ref="F59" si="19">F60</f>
        <v>652.06000000000006</v>
      </c>
      <c r="G59" s="179">
        <f t="shared" si="1"/>
        <v>-617.06000000000006</v>
      </c>
      <c r="H59" s="197">
        <f>H60+H67</f>
        <v>35</v>
      </c>
      <c r="I59" s="197">
        <f>I60+I67</f>
        <v>35</v>
      </c>
    </row>
    <row r="60" spans="1:9" ht="38.25">
      <c r="A60" s="298" t="s">
        <v>101</v>
      </c>
      <c r="B60" s="186" t="s">
        <v>131</v>
      </c>
      <c r="C60" s="186" t="s">
        <v>213</v>
      </c>
      <c r="D60" s="186"/>
      <c r="E60" s="186"/>
      <c r="F60" s="152">
        <f t="shared" ref="F60" si="20">F61+F65</f>
        <v>652.06000000000006</v>
      </c>
      <c r="G60" s="179">
        <f t="shared" si="1"/>
        <v>-632.06000000000006</v>
      </c>
      <c r="H60" s="197">
        <f t="shared" ref="H60:I62" si="21">H61</f>
        <v>20</v>
      </c>
      <c r="I60" s="197">
        <f t="shared" si="21"/>
        <v>20</v>
      </c>
    </row>
    <row r="61" spans="1:9" ht="25.5">
      <c r="A61" s="296" t="s">
        <v>371</v>
      </c>
      <c r="B61" s="72" t="s">
        <v>131</v>
      </c>
      <c r="C61" s="72" t="s">
        <v>213</v>
      </c>
      <c r="D61" s="72" t="s">
        <v>352</v>
      </c>
      <c r="E61" s="186"/>
      <c r="F61" s="152">
        <f t="shared" ref="F61" si="22">F62+F63</f>
        <v>652.06000000000006</v>
      </c>
      <c r="G61" s="179">
        <f t="shared" si="1"/>
        <v>-632.06000000000006</v>
      </c>
      <c r="H61" s="208">
        <f t="shared" si="21"/>
        <v>20</v>
      </c>
      <c r="I61" s="208">
        <f t="shared" si="21"/>
        <v>20</v>
      </c>
    </row>
    <row r="62" spans="1:9">
      <c r="A62" s="157" t="s">
        <v>340</v>
      </c>
      <c r="B62" s="72" t="s">
        <v>131</v>
      </c>
      <c r="C62" s="72" t="s">
        <v>213</v>
      </c>
      <c r="D62" s="72" t="s">
        <v>235</v>
      </c>
      <c r="E62" s="186"/>
      <c r="F62" s="84">
        <v>506.41</v>
      </c>
      <c r="G62" s="179">
        <f t="shared" si="1"/>
        <v>-486.41</v>
      </c>
      <c r="H62" s="208">
        <f t="shared" si="21"/>
        <v>20</v>
      </c>
      <c r="I62" s="208">
        <f t="shared" si="21"/>
        <v>20</v>
      </c>
    </row>
    <row r="63" spans="1:9">
      <c r="A63" s="157" t="s">
        <v>357</v>
      </c>
      <c r="B63" s="72" t="s">
        <v>131</v>
      </c>
      <c r="C63" s="72" t="s">
        <v>213</v>
      </c>
      <c r="D63" s="72" t="s">
        <v>358</v>
      </c>
      <c r="E63" s="72"/>
      <c r="F63" s="84">
        <v>145.65</v>
      </c>
      <c r="G63" s="179">
        <f t="shared" si="1"/>
        <v>-125.65</v>
      </c>
      <c r="H63" s="208">
        <f>H65</f>
        <v>20</v>
      </c>
      <c r="I63" s="208">
        <f>I65</f>
        <v>20</v>
      </c>
    </row>
    <row r="64" spans="1:9">
      <c r="A64" s="234" t="s">
        <v>347</v>
      </c>
      <c r="B64" s="72" t="s">
        <v>131</v>
      </c>
      <c r="C64" s="72" t="s">
        <v>213</v>
      </c>
      <c r="D64" s="72" t="s">
        <v>339</v>
      </c>
      <c r="E64" s="72"/>
      <c r="F64" s="84"/>
      <c r="G64" s="179"/>
      <c r="H64" s="208">
        <f>H65</f>
        <v>20</v>
      </c>
      <c r="I64" s="208">
        <f>I65</f>
        <v>20</v>
      </c>
    </row>
    <row r="65" spans="1:9" ht="25.5">
      <c r="A65" s="157" t="s">
        <v>215</v>
      </c>
      <c r="B65" s="72" t="s">
        <v>131</v>
      </c>
      <c r="C65" s="72" t="s">
        <v>213</v>
      </c>
      <c r="D65" s="72" t="s">
        <v>321</v>
      </c>
      <c r="E65" s="72"/>
      <c r="F65" s="152">
        <f t="shared" ref="F65" si="23">F66</f>
        <v>0</v>
      </c>
      <c r="G65" s="179">
        <f t="shared" si="1"/>
        <v>20</v>
      </c>
      <c r="H65" s="208">
        <f>H66</f>
        <v>20</v>
      </c>
      <c r="I65" s="208">
        <f>I66</f>
        <v>20</v>
      </c>
    </row>
    <row r="66" spans="1:9" ht="25.5">
      <c r="A66" s="157" t="s">
        <v>142</v>
      </c>
      <c r="B66" s="72" t="s">
        <v>131</v>
      </c>
      <c r="C66" s="72" t="s">
        <v>213</v>
      </c>
      <c r="D66" s="72" t="s">
        <v>321</v>
      </c>
      <c r="E66" s="72" t="s">
        <v>136</v>
      </c>
      <c r="F66" s="84">
        <v>0</v>
      </c>
      <c r="G66" s="179">
        <f t="shared" si="1"/>
        <v>20</v>
      </c>
      <c r="H66" s="208">
        <v>20</v>
      </c>
      <c r="I66" s="208">
        <v>20</v>
      </c>
    </row>
    <row r="67" spans="1:9" ht="25.5">
      <c r="A67" s="288" t="s">
        <v>333</v>
      </c>
      <c r="B67" s="186" t="s">
        <v>131</v>
      </c>
      <c r="C67" s="186" t="s">
        <v>332</v>
      </c>
      <c r="D67" s="186"/>
      <c r="E67" s="186"/>
      <c r="F67" s="152">
        <f t="shared" ref="F67:I69" si="24">F68</f>
        <v>3295.88</v>
      </c>
      <c r="G67" s="179">
        <f t="shared" si="1"/>
        <v>-3280.88</v>
      </c>
      <c r="H67" s="197">
        <f>H68</f>
        <v>15</v>
      </c>
      <c r="I67" s="197">
        <f t="shared" si="24"/>
        <v>15</v>
      </c>
    </row>
    <row r="68" spans="1:9" ht="25.5">
      <c r="A68" s="296" t="s">
        <v>371</v>
      </c>
      <c r="B68" s="72" t="s">
        <v>131</v>
      </c>
      <c r="C68" s="72" t="s">
        <v>332</v>
      </c>
      <c r="D68" s="72" t="s">
        <v>352</v>
      </c>
      <c r="E68" s="186"/>
      <c r="F68" s="152">
        <f t="shared" si="24"/>
        <v>3295.88</v>
      </c>
      <c r="G68" s="179">
        <f t="shared" si="1"/>
        <v>-3280.88</v>
      </c>
      <c r="H68" s="208">
        <f t="shared" si="24"/>
        <v>15</v>
      </c>
      <c r="I68" s="208">
        <f t="shared" si="24"/>
        <v>15</v>
      </c>
    </row>
    <row r="69" spans="1:9">
      <c r="A69" s="157" t="s">
        <v>340</v>
      </c>
      <c r="B69" s="72" t="s">
        <v>131</v>
      </c>
      <c r="C69" s="72" t="s">
        <v>332</v>
      </c>
      <c r="D69" s="72" t="s">
        <v>235</v>
      </c>
      <c r="E69" s="72"/>
      <c r="F69" s="152">
        <f t="shared" si="24"/>
        <v>3295.88</v>
      </c>
      <c r="G69" s="179">
        <f t="shared" si="1"/>
        <v>-3280.88</v>
      </c>
      <c r="H69" s="208">
        <f t="shared" si="24"/>
        <v>15</v>
      </c>
      <c r="I69" s="208">
        <f t="shared" si="24"/>
        <v>15</v>
      </c>
    </row>
    <row r="70" spans="1:9">
      <c r="A70" s="157" t="s">
        <v>357</v>
      </c>
      <c r="B70" s="72" t="s">
        <v>131</v>
      </c>
      <c r="C70" s="72" t="s">
        <v>332</v>
      </c>
      <c r="D70" s="72" t="s">
        <v>358</v>
      </c>
      <c r="E70" s="72"/>
      <c r="F70" s="152">
        <f t="shared" ref="F70" si="25">F72+F75</f>
        <v>3295.88</v>
      </c>
      <c r="G70" s="179">
        <f t="shared" si="1"/>
        <v>-3280.88</v>
      </c>
      <c r="H70" s="208">
        <f t="shared" ref="H70:I72" si="26">H71</f>
        <v>15</v>
      </c>
      <c r="I70" s="208">
        <f t="shared" si="26"/>
        <v>15</v>
      </c>
    </row>
    <row r="71" spans="1:9">
      <c r="A71" s="192" t="s">
        <v>347</v>
      </c>
      <c r="B71" s="72" t="s">
        <v>131</v>
      </c>
      <c r="C71" s="72" t="s">
        <v>332</v>
      </c>
      <c r="D71" s="72" t="s">
        <v>339</v>
      </c>
      <c r="E71" s="72"/>
      <c r="F71" s="152"/>
      <c r="G71" s="179"/>
      <c r="H71" s="208">
        <f t="shared" si="26"/>
        <v>15</v>
      </c>
      <c r="I71" s="208">
        <f t="shared" si="26"/>
        <v>15</v>
      </c>
    </row>
    <row r="72" spans="1:9" ht="25.5">
      <c r="A72" s="157" t="s">
        <v>342</v>
      </c>
      <c r="B72" s="72" t="s">
        <v>131</v>
      </c>
      <c r="C72" s="72" t="s">
        <v>332</v>
      </c>
      <c r="D72" s="72" t="s">
        <v>341</v>
      </c>
      <c r="E72" s="72"/>
      <c r="F72" s="152">
        <f t="shared" ref="F72" si="27">F73+F74</f>
        <v>3295.88</v>
      </c>
      <c r="G72" s="179">
        <f t="shared" si="1"/>
        <v>-3280.88</v>
      </c>
      <c r="H72" s="208">
        <f t="shared" si="26"/>
        <v>15</v>
      </c>
      <c r="I72" s="208">
        <f t="shared" si="26"/>
        <v>15</v>
      </c>
    </row>
    <row r="73" spans="1:9" ht="25.5">
      <c r="A73" s="157" t="s">
        <v>142</v>
      </c>
      <c r="B73" s="72" t="s">
        <v>131</v>
      </c>
      <c r="C73" s="72" t="s">
        <v>332</v>
      </c>
      <c r="D73" s="72" t="s">
        <v>341</v>
      </c>
      <c r="E73" s="72" t="s">
        <v>136</v>
      </c>
      <c r="F73" s="84">
        <v>2531.4</v>
      </c>
      <c r="G73" s="179">
        <f t="shared" si="1"/>
        <v>-2516.4</v>
      </c>
      <c r="H73" s="208">
        <v>15</v>
      </c>
      <c r="I73" s="208">
        <v>15</v>
      </c>
    </row>
    <row r="74" spans="1:9">
      <c r="A74" s="298" t="s">
        <v>307</v>
      </c>
      <c r="B74" s="186" t="s">
        <v>143</v>
      </c>
      <c r="C74" s="186"/>
      <c r="D74" s="186"/>
      <c r="E74" s="186"/>
      <c r="F74" s="84">
        <v>764.48</v>
      </c>
      <c r="G74" s="179">
        <f t="shared" si="1"/>
        <v>1384.5237099999999</v>
      </c>
      <c r="H74" s="197">
        <f t="shared" ref="H74:I77" si="28">H75</f>
        <v>2149.00371</v>
      </c>
      <c r="I74" s="197">
        <f t="shared" si="28"/>
        <v>1946.75371</v>
      </c>
    </row>
    <row r="75" spans="1:9">
      <c r="A75" s="298" t="s">
        <v>144</v>
      </c>
      <c r="B75" s="186" t="s">
        <v>143</v>
      </c>
      <c r="C75" s="186" t="s">
        <v>125</v>
      </c>
      <c r="D75" s="186"/>
      <c r="E75" s="186"/>
      <c r="F75" s="152">
        <f t="shared" ref="F75" si="29">F76</f>
        <v>0</v>
      </c>
      <c r="G75" s="179">
        <f t="shared" si="1"/>
        <v>2149.00371</v>
      </c>
      <c r="H75" s="197">
        <f t="shared" si="28"/>
        <v>2149.00371</v>
      </c>
      <c r="I75" s="197">
        <f t="shared" si="28"/>
        <v>1946.75371</v>
      </c>
    </row>
    <row r="76" spans="1:9" ht="25.5">
      <c r="A76" s="296" t="s">
        <v>371</v>
      </c>
      <c r="B76" s="72" t="s">
        <v>143</v>
      </c>
      <c r="C76" s="72" t="s">
        <v>125</v>
      </c>
      <c r="D76" s="72" t="s">
        <v>352</v>
      </c>
      <c r="E76" s="186"/>
      <c r="F76" s="84"/>
      <c r="G76" s="179">
        <f t="shared" si="1"/>
        <v>2149.00371</v>
      </c>
      <c r="H76" s="208">
        <f t="shared" si="28"/>
        <v>2149.00371</v>
      </c>
      <c r="I76" s="208">
        <f t="shared" si="28"/>
        <v>1946.75371</v>
      </c>
    </row>
    <row r="77" spans="1:9">
      <c r="A77" s="157" t="s">
        <v>359</v>
      </c>
      <c r="B77" s="72" t="s">
        <v>143</v>
      </c>
      <c r="C77" s="72" t="s">
        <v>125</v>
      </c>
      <c r="D77" s="72" t="s">
        <v>234</v>
      </c>
      <c r="E77" s="72"/>
      <c r="F77" s="152" t="e">
        <f>+#REF!</f>
        <v>#REF!</v>
      </c>
      <c r="G77" s="179" t="e">
        <f t="shared" si="1"/>
        <v>#REF!</v>
      </c>
      <c r="H77" s="208">
        <f t="shared" si="28"/>
        <v>2149.00371</v>
      </c>
      <c r="I77" s="208">
        <f t="shared" si="28"/>
        <v>1946.75371</v>
      </c>
    </row>
    <row r="78" spans="1:9" ht="25.5">
      <c r="A78" s="157" t="s">
        <v>361</v>
      </c>
      <c r="B78" s="72" t="s">
        <v>143</v>
      </c>
      <c r="C78" s="72" t="s">
        <v>125</v>
      </c>
      <c r="D78" s="72" t="s">
        <v>360</v>
      </c>
      <c r="E78" s="72"/>
      <c r="F78" s="152">
        <f t="shared" ref="F78:I80" si="30">F79</f>
        <v>1269.06</v>
      </c>
      <c r="G78" s="179">
        <f t="shared" ref="G78:G86" si="31">H78-F78</f>
        <v>879.94371000000001</v>
      </c>
      <c r="H78" s="208">
        <f t="shared" si="30"/>
        <v>2149.00371</v>
      </c>
      <c r="I78" s="208">
        <f t="shared" si="30"/>
        <v>1946.75371</v>
      </c>
    </row>
    <row r="79" spans="1:9" ht="25.5">
      <c r="A79" s="91" t="s">
        <v>344</v>
      </c>
      <c r="B79" s="72" t="s">
        <v>143</v>
      </c>
      <c r="C79" s="72" t="s">
        <v>125</v>
      </c>
      <c r="D79" s="72" t="s">
        <v>322</v>
      </c>
      <c r="E79" s="72"/>
      <c r="F79" s="152">
        <f t="shared" si="30"/>
        <v>1269.06</v>
      </c>
      <c r="G79" s="179">
        <f t="shared" si="31"/>
        <v>879.94371000000001</v>
      </c>
      <c r="H79" s="208">
        <f>H80+H84</f>
        <v>2149.00371</v>
      </c>
      <c r="I79" s="208">
        <f>I80+I84</f>
        <v>1946.75371</v>
      </c>
    </row>
    <row r="80" spans="1:9" ht="25.5">
      <c r="A80" s="275" t="s">
        <v>334</v>
      </c>
      <c r="B80" s="72" t="s">
        <v>143</v>
      </c>
      <c r="C80" s="72" t="s">
        <v>125</v>
      </c>
      <c r="D80" s="72" t="s">
        <v>323</v>
      </c>
      <c r="E80" s="72"/>
      <c r="F80" s="152">
        <f t="shared" si="30"/>
        <v>1269.06</v>
      </c>
      <c r="G80" s="179">
        <f t="shared" si="31"/>
        <v>728.14370999999983</v>
      </c>
      <c r="H80" s="208">
        <f>H81+H82+H83</f>
        <v>1997.2037099999998</v>
      </c>
      <c r="I80" s="208">
        <f>I81+I82+I83</f>
        <v>1794.95371</v>
      </c>
    </row>
    <row r="81" spans="1:9">
      <c r="A81" s="278" t="s">
        <v>183</v>
      </c>
      <c r="B81" s="72" t="s">
        <v>143</v>
      </c>
      <c r="C81" s="72" t="s">
        <v>125</v>
      </c>
      <c r="D81" s="72" t="s">
        <v>323</v>
      </c>
      <c r="E81" s="72" t="s">
        <v>141</v>
      </c>
      <c r="F81" s="152">
        <f t="shared" ref="F81" si="32">F82+F83</f>
        <v>1269.06</v>
      </c>
      <c r="G81" s="179">
        <f t="shared" si="31"/>
        <v>56.745599999999968</v>
      </c>
      <c r="H81" s="222">
        <f>3356.7156-2030.91</f>
        <v>1325.8055999999999</v>
      </c>
      <c r="I81" s="222">
        <f>3356.7156-2186.25</f>
        <v>1170.4656</v>
      </c>
    </row>
    <row r="82" spans="1:9" ht="38.25">
      <c r="A82" s="278" t="s">
        <v>196</v>
      </c>
      <c r="B82" s="72" t="s">
        <v>143</v>
      </c>
      <c r="C82" s="72" t="s">
        <v>125</v>
      </c>
      <c r="D82" s="72" t="s">
        <v>323</v>
      </c>
      <c r="E82" s="72" t="s">
        <v>184</v>
      </c>
      <c r="F82" s="84">
        <v>929.07</v>
      </c>
      <c r="G82" s="179">
        <f t="shared" si="31"/>
        <v>-528.67189000000008</v>
      </c>
      <c r="H82" s="222">
        <f>1013.72811-613.33</f>
        <v>400.39810999999997</v>
      </c>
      <c r="I82" s="222">
        <f>1013.72811-660.24</f>
        <v>353.48811000000001</v>
      </c>
    </row>
    <row r="83" spans="1:9" ht="25.5">
      <c r="A83" s="91" t="s">
        <v>142</v>
      </c>
      <c r="B83" s="72" t="s">
        <v>143</v>
      </c>
      <c r="C83" s="72" t="s">
        <v>125</v>
      </c>
      <c r="D83" s="72" t="s">
        <v>323</v>
      </c>
      <c r="E83" s="72" t="s">
        <v>136</v>
      </c>
      <c r="F83" s="84">
        <v>339.99</v>
      </c>
      <c r="G83" s="179">
        <f t="shared" si="31"/>
        <v>-68.990000000000009</v>
      </c>
      <c r="H83" s="222">
        <v>271</v>
      </c>
      <c r="I83" s="222">
        <v>271</v>
      </c>
    </row>
    <row r="84" spans="1:9" ht="25.5">
      <c r="A84" s="91" t="s">
        <v>331</v>
      </c>
      <c r="B84" s="72" t="s">
        <v>143</v>
      </c>
      <c r="C84" s="72" t="s">
        <v>125</v>
      </c>
      <c r="D84" s="72" t="s">
        <v>315</v>
      </c>
      <c r="E84" s="72"/>
      <c r="F84" s="84">
        <v>478.61</v>
      </c>
      <c r="G84" s="179">
        <f t="shared" si="31"/>
        <v>-326.81</v>
      </c>
      <c r="H84" s="222">
        <f>H85</f>
        <v>151.80000000000001</v>
      </c>
      <c r="I84" s="222">
        <f>I85</f>
        <v>151.80000000000001</v>
      </c>
    </row>
    <row r="85" spans="1:9" ht="25.5">
      <c r="A85" s="91" t="s">
        <v>142</v>
      </c>
      <c r="B85" s="72" t="s">
        <v>143</v>
      </c>
      <c r="C85" s="72" t="s">
        <v>125</v>
      </c>
      <c r="D85" s="72" t="s">
        <v>315</v>
      </c>
      <c r="E85" s="72" t="s">
        <v>136</v>
      </c>
      <c r="F85" s="84">
        <v>0</v>
      </c>
      <c r="G85" s="179">
        <f t="shared" si="31"/>
        <v>151.80000000000001</v>
      </c>
      <c r="H85" s="222">
        <v>151.80000000000001</v>
      </c>
      <c r="I85" s="222">
        <v>151.80000000000001</v>
      </c>
    </row>
    <row r="86" spans="1:9">
      <c r="A86" s="188" t="s">
        <v>145</v>
      </c>
      <c r="B86" s="186" t="s">
        <v>140</v>
      </c>
      <c r="C86" s="186"/>
      <c r="D86" s="186"/>
      <c r="E86" s="186"/>
      <c r="F86" s="84" t="e">
        <f>F8+F44+F54+F58+F67+F77+F50+F84</f>
        <v>#REF!</v>
      </c>
      <c r="G86" s="179" t="e">
        <f t="shared" si="31"/>
        <v>#REF!</v>
      </c>
      <c r="H86" s="305">
        <f t="shared" ref="H86:I91" si="33">H87</f>
        <v>1626.3459599999999</v>
      </c>
      <c r="I86" s="305">
        <f t="shared" si="33"/>
        <v>1626.3459599999999</v>
      </c>
    </row>
    <row r="87" spans="1:9">
      <c r="A87" s="188" t="s">
        <v>84</v>
      </c>
      <c r="B87" s="186" t="s">
        <v>140</v>
      </c>
      <c r="C87" s="186" t="s">
        <v>135</v>
      </c>
      <c r="D87" s="186"/>
      <c r="E87" s="186"/>
      <c r="H87" s="306">
        <f t="shared" si="33"/>
        <v>1626.3459599999999</v>
      </c>
      <c r="I87" s="306">
        <f t="shared" si="33"/>
        <v>1626.3459599999999</v>
      </c>
    </row>
    <row r="88" spans="1:9" ht="25.5">
      <c r="A88" s="87" t="s">
        <v>371</v>
      </c>
      <c r="B88" s="72" t="s">
        <v>140</v>
      </c>
      <c r="C88" s="72" t="s">
        <v>135</v>
      </c>
      <c r="D88" s="72" t="s">
        <v>352</v>
      </c>
      <c r="E88" s="72"/>
      <c r="H88" s="286">
        <f t="shared" si="33"/>
        <v>1626.3459599999999</v>
      </c>
      <c r="I88" s="286">
        <f t="shared" si="33"/>
        <v>1626.3459599999999</v>
      </c>
    </row>
    <row r="89" spans="1:9">
      <c r="A89" s="91" t="s">
        <v>359</v>
      </c>
      <c r="B89" s="72" t="s">
        <v>140</v>
      </c>
      <c r="C89" s="72" t="s">
        <v>135</v>
      </c>
      <c r="D89" s="72" t="s">
        <v>234</v>
      </c>
      <c r="E89" s="72"/>
      <c r="H89" s="286">
        <f t="shared" si="33"/>
        <v>1626.3459599999999</v>
      </c>
      <c r="I89" s="286">
        <f t="shared" si="33"/>
        <v>1626.3459599999999</v>
      </c>
    </row>
    <row r="90" spans="1:9">
      <c r="A90" s="275" t="s">
        <v>198</v>
      </c>
      <c r="B90" s="72" t="s">
        <v>140</v>
      </c>
      <c r="C90" s="72" t="s">
        <v>135</v>
      </c>
      <c r="D90" s="72" t="s">
        <v>362</v>
      </c>
      <c r="E90" s="72"/>
      <c r="H90" s="286">
        <f t="shared" si="33"/>
        <v>1626.3459599999999</v>
      </c>
      <c r="I90" s="286">
        <f t="shared" si="33"/>
        <v>1626.3459599999999</v>
      </c>
    </row>
    <row r="91" spans="1:9" ht="25.5">
      <c r="A91" s="91" t="s">
        <v>199</v>
      </c>
      <c r="B91" s="72" t="s">
        <v>140</v>
      </c>
      <c r="C91" s="72" t="s">
        <v>135</v>
      </c>
      <c r="D91" s="72" t="s">
        <v>343</v>
      </c>
      <c r="E91" s="72"/>
      <c r="H91" s="286">
        <f t="shared" si="33"/>
        <v>1626.3459599999999</v>
      </c>
      <c r="I91" s="286">
        <f t="shared" si="33"/>
        <v>1626.3459599999999</v>
      </c>
    </row>
    <row r="92" spans="1:9" ht="25.5">
      <c r="A92" s="275" t="s">
        <v>334</v>
      </c>
      <c r="B92" s="72" t="s">
        <v>140</v>
      </c>
      <c r="C92" s="72" t="s">
        <v>135</v>
      </c>
      <c r="D92" s="72" t="s">
        <v>324</v>
      </c>
      <c r="E92" s="72"/>
      <c r="H92" s="286">
        <f>H93+H94</f>
        <v>1626.3459599999999</v>
      </c>
      <c r="I92" s="286">
        <f>I93+I94</f>
        <v>1626.3459599999999</v>
      </c>
    </row>
    <row r="93" spans="1:9">
      <c r="A93" s="278" t="s">
        <v>183</v>
      </c>
      <c r="B93" s="72" t="s">
        <v>140</v>
      </c>
      <c r="C93" s="72" t="s">
        <v>135</v>
      </c>
      <c r="D93" s="72" t="s">
        <v>324</v>
      </c>
      <c r="E93" s="92" t="s">
        <v>141</v>
      </c>
      <c r="H93" s="222">
        <v>1249.1135999999999</v>
      </c>
      <c r="I93" s="222">
        <v>1249.1135999999999</v>
      </c>
    </row>
    <row r="94" spans="1:9" ht="38.25">
      <c r="A94" s="278" t="s">
        <v>196</v>
      </c>
      <c r="B94" s="72" t="s">
        <v>140</v>
      </c>
      <c r="C94" s="72" t="s">
        <v>135</v>
      </c>
      <c r="D94" s="72" t="s">
        <v>324</v>
      </c>
      <c r="E94" s="92" t="s">
        <v>184</v>
      </c>
      <c r="H94" s="222">
        <v>377.23236000000003</v>
      </c>
      <c r="I94" s="222">
        <v>377.23236000000003</v>
      </c>
    </row>
    <row r="95" spans="1:9">
      <c r="A95" s="262" t="s">
        <v>146</v>
      </c>
      <c r="B95" s="186" t="s">
        <v>147</v>
      </c>
      <c r="C95" s="186" t="s">
        <v>147</v>
      </c>
      <c r="D95" s="186" t="s">
        <v>236</v>
      </c>
      <c r="E95" s="186" t="s">
        <v>127</v>
      </c>
      <c r="H95" s="306">
        <v>222.54</v>
      </c>
      <c r="I95" s="307">
        <v>445.79</v>
      </c>
    </row>
    <row r="96" spans="1:9" hidden="1">
      <c r="A96" s="262" t="s">
        <v>146</v>
      </c>
      <c r="B96" s="186"/>
      <c r="C96" s="186"/>
      <c r="D96" s="186"/>
      <c r="E96" s="186"/>
      <c r="H96" s="286"/>
      <c r="I96" s="303"/>
    </row>
    <row r="97" spans="1:9">
      <c r="A97" s="363" t="s">
        <v>35</v>
      </c>
      <c r="B97" s="363"/>
      <c r="C97" s="363"/>
      <c r="D97" s="363"/>
      <c r="E97" s="363"/>
      <c r="H97" s="218">
        <f>H8+H54+H59+H74+H86+H95</f>
        <v>9117.10419</v>
      </c>
      <c r="I97" s="218">
        <f>I8+I54+I59+I74+I86+I95</f>
        <v>9138.10419</v>
      </c>
    </row>
    <row r="100" spans="1:9">
      <c r="I100" s="283"/>
    </row>
  </sheetData>
  <mergeCells count="4">
    <mergeCell ref="K1:L1"/>
    <mergeCell ref="A3:I3"/>
    <mergeCell ref="A97:E97"/>
    <mergeCell ref="B1:J1"/>
  </mergeCells>
  <pageMargins left="0.7" right="0.7" top="0.75" bottom="0.75" header="0.3" footer="0.3"/>
  <pageSetup paperSize="9" scale="7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65"/>
  <sheetViews>
    <sheetView view="pageBreakPreview" zoomScale="60" zoomScaleNormal="75" workbookViewId="0">
      <selection activeCell="J11" sqref="J11"/>
    </sheetView>
  </sheetViews>
  <sheetFormatPr defaultRowHeight="15.75"/>
  <cols>
    <col min="1" max="1" width="22.140625" style="15" customWidth="1"/>
    <col min="2" max="2" width="50.28515625" style="15" customWidth="1"/>
    <col min="3" max="3" width="34.85546875" style="133" customWidth="1"/>
    <col min="4" max="9" width="0" style="15" hidden="1" customWidth="1"/>
    <col min="10" max="256" width="9.140625" style="15"/>
    <col min="257" max="257" width="22.140625" style="15" customWidth="1"/>
    <col min="258" max="258" width="50.28515625" style="15" customWidth="1"/>
    <col min="259" max="259" width="20.7109375" style="15" customWidth="1"/>
    <col min="260" max="265" width="0" style="15" hidden="1" customWidth="1"/>
    <col min="266" max="512" width="9.140625" style="15"/>
    <col min="513" max="513" width="22.140625" style="15" customWidth="1"/>
    <col min="514" max="514" width="50.28515625" style="15" customWidth="1"/>
    <col min="515" max="515" width="20.7109375" style="15" customWidth="1"/>
    <col min="516" max="521" width="0" style="15" hidden="1" customWidth="1"/>
    <col min="522" max="768" width="9.140625" style="15"/>
    <col min="769" max="769" width="22.140625" style="15" customWidth="1"/>
    <col min="770" max="770" width="50.28515625" style="15" customWidth="1"/>
    <col min="771" max="771" width="20.7109375" style="15" customWidth="1"/>
    <col min="772" max="777" width="0" style="15" hidden="1" customWidth="1"/>
    <col min="778" max="1024" width="9.140625" style="15"/>
    <col min="1025" max="1025" width="22.140625" style="15" customWidth="1"/>
    <col min="1026" max="1026" width="50.28515625" style="15" customWidth="1"/>
    <col min="1027" max="1027" width="20.7109375" style="15" customWidth="1"/>
    <col min="1028" max="1033" width="0" style="15" hidden="1" customWidth="1"/>
    <col min="1034" max="1280" width="9.140625" style="15"/>
    <col min="1281" max="1281" width="22.140625" style="15" customWidth="1"/>
    <col min="1282" max="1282" width="50.28515625" style="15" customWidth="1"/>
    <col min="1283" max="1283" width="20.7109375" style="15" customWidth="1"/>
    <col min="1284" max="1289" width="0" style="15" hidden="1" customWidth="1"/>
    <col min="1290" max="1536" width="9.140625" style="15"/>
    <col min="1537" max="1537" width="22.140625" style="15" customWidth="1"/>
    <col min="1538" max="1538" width="50.28515625" style="15" customWidth="1"/>
    <col min="1539" max="1539" width="20.7109375" style="15" customWidth="1"/>
    <col min="1540" max="1545" width="0" style="15" hidden="1" customWidth="1"/>
    <col min="1546" max="1792" width="9.140625" style="15"/>
    <col min="1793" max="1793" width="22.140625" style="15" customWidth="1"/>
    <col min="1794" max="1794" width="50.28515625" style="15" customWidth="1"/>
    <col min="1795" max="1795" width="20.7109375" style="15" customWidth="1"/>
    <col min="1796" max="1801" width="0" style="15" hidden="1" customWidth="1"/>
    <col min="1802" max="2048" width="9.140625" style="15"/>
    <col min="2049" max="2049" width="22.140625" style="15" customWidth="1"/>
    <col min="2050" max="2050" width="50.28515625" style="15" customWidth="1"/>
    <col min="2051" max="2051" width="20.7109375" style="15" customWidth="1"/>
    <col min="2052" max="2057" width="0" style="15" hidden="1" customWidth="1"/>
    <col min="2058" max="2304" width="9.140625" style="15"/>
    <col min="2305" max="2305" width="22.140625" style="15" customWidth="1"/>
    <col min="2306" max="2306" width="50.28515625" style="15" customWidth="1"/>
    <col min="2307" max="2307" width="20.7109375" style="15" customWidth="1"/>
    <col min="2308" max="2313" width="0" style="15" hidden="1" customWidth="1"/>
    <col min="2314" max="2560" width="9.140625" style="15"/>
    <col min="2561" max="2561" width="22.140625" style="15" customWidth="1"/>
    <col min="2562" max="2562" width="50.28515625" style="15" customWidth="1"/>
    <col min="2563" max="2563" width="20.7109375" style="15" customWidth="1"/>
    <col min="2564" max="2569" width="0" style="15" hidden="1" customWidth="1"/>
    <col min="2570" max="2816" width="9.140625" style="15"/>
    <col min="2817" max="2817" width="22.140625" style="15" customWidth="1"/>
    <col min="2818" max="2818" width="50.28515625" style="15" customWidth="1"/>
    <col min="2819" max="2819" width="20.7109375" style="15" customWidth="1"/>
    <col min="2820" max="2825" width="0" style="15" hidden="1" customWidth="1"/>
    <col min="2826" max="3072" width="9.140625" style="15"/>
    <col min="3073" max="3073" width="22.140625" style="15" customWidth="1"/>
    <col min="3074" max="3074" width="50.28515625" style="15" customWidth="1"/>
    <col min="3075" max="3075" width="20.7109375" style="15" customWidth="1"/>
    <col min="3076" max="3081" width="0" style="15" hidden="1" customWidth="1"/>
    <col min="3082" max="3328" width="9.140625" style="15"/>
    <col min="3329" max="3329" width="22.140625" style="15" customWidth="1"/>
    <col min="3330" max="3330" width="50.28515625" style="15" customWidth="1"/>
    <col min="3331" max="3331" width="20.7109375" style="15" customWidth="1"/>
    <col min="3332" max="3337" width="0" style="15" hidden="1" customWidth="1"/>
    <col min="3338" max="3584" width="9.140625" style="15"/>
    <col min="3585" max="3585" width="22.140625" style="15" customWidth="1"/>
    <col min="3586" max="3586" width="50.28515625" style="15" customWidth="1"/>
    <col min="3587" max="3587" width="20.7109375" style="15" customWidth="1"/>
    <col min="3588" max="3593" width="0" style="15" hidden="1" customWidth="1"/>
    <col min="3594" max="3840" width="9.140625" style="15"/>
    <col min="3841" max="3841" width="22.140625" style="15" customWidth="1"/>
    <col min="3842" max="3842" width="50.28515625" style="15" customWidth="1"/>
    <col min="3843" max="3843" width="20.7109375" style="15" customWidth="1"/>
    <col min="3844" max="3849" width="0" style="15" hidden="1" customWidth="1"/>
    <col min="3850" max="4096" width="9.140625" style="15"/>
    <col min="4097" max="4097" width="22.140625" style="15" customWidth="1"/>
    <col min="4098" max="4098" width="50.28515625" style="15" customWidth="1"/>
    <col min="4099" max="4099" width="20.7109375" style="15" customWidth="1"/>
    <col min="4100" max="4105" width="0" style="15" hidden="1" customWidth="1"/>
    <col min="4106" max="4352" width="9.140625" style="15"/>
    <col min="4353" max="4353" width="22.140625" style="15" customWidth="1"/>
    <col min="4354" max="4354" width="50.28515625" style="15" customWidth="1"/>
    <col min="4355" max="4355" width="20.7109375" style="15" customWidth="1"/>
    <col min="4356" max="4361" width="0" style="15" hidden="1" customWidth="1"/>
    <col min="4362" max="4608" width="9.140625" style="15"/>
    <col min="4609" max="4609" width="22.140625" style="15" customWidth="1"/>
    <col min="4610" max="4610" width="50.28515625" style="15" customWidth="1"/>
    <col min="4611" max="4611" width="20.7109375" style="15" customWidth="1"/>
    <col min="4612" max="4617" width="0" style="15" hidden="1" customWidth="1"/>
    <col min="4618" max="4864" width="9.140625" style="15"/>
    <col min="4865" max="4865" width="22.140625" style="15" customWidth="1"/>
    <col min="4866" max="4866" width="50.28515625" style="15" customWidth="1"/>
    <col min="4867" max="4867" width="20.7109375" style="15" customWidth="1"/>
    <col min="4868" max="4873" width="0" style="15" hidden="1" customWidth="1"/>
    <col min="4874" max="5120" width="9.140625" style="15"/>
    <col min="5121" max="5121" width="22.140625" style="15" customWidth="1"/>
    <col min="5122" max="5122" width="50.28515625" style="15" customWidth="1"/>
    <col min="5123" max="5123" width="20.7109375" style="15" customWidth="1"/>
    <col min="5124" max="5129" width="0" style="15" hidden="1" customWidth="1"/>
    <col min="5130" max="5376" width="9.140625" style="15"/>
    <col min="5377" max="5377" width="22.140625" style="15" customWidth="1"/>
    <col min="5378" max="5378" width="50.28515625" style="15" customWidth="1"/>
    <col min="5379" max="5379" width="20.7109375" style="15" customWidth="1"/>
    <col min="5380" max="5385" width="0" style="15" hidden="1" customWidth="1"/>
    <col min="5386" max="5632" width="9.140625" style="15"/>
    <col min="5633" max="5633" width="22.140625" style="15" customWidth="1"/>
    <col min="5634" max="5634" width="50.28515625" style="15" customWidth="1"/>
    <col min="5635" max="5635" width="20.7109375" style="15" customWidth="1"/>
    <col min="5636" max="5641" width="0" style="15" hidden="1" customWidth="1"/>
    <col min="5642" max="5888" width="9.140625" style="15"/>
    <col min="5889" max="5889" width="22.140625" style="15" customWidth="1"/>
    <col min="5890" max="5890" width="50.28515625" style="15" customWidth="1"/>
    <col min="5891" max="5891" width="20.7109375" style="15" customWidth="1"/>
    <col min="5892" max="5897" width="0" style="15" hidden="1" customWidth="1"/>
    <col min="5898" max="6144" width="9.140625" style="15"/>
    <col min="6145" max="6145" width="22.140625" style="15" customWidth="1"/>
    <col min="6146" max="6146" width="50.28515625" style="15" customWidth="1"/>
    <col min="6147" max="6147" width="20.7109375" style="15" customWidth="1"/>
    <col min="6148" max="6153" width="0" style="15" hidden="1" customWidth="1"/>
    <col min="6154" max="6400" width="9.140625" style="15"/>
    <col min="6401" max="6401" width="22.140625" style="15" customWidth="1"/>
    <col min="6402" max="6402" width="50.28515625" style="15" customWidth="1"/>
    <col min="6403" max="6403" width="20.7109375" style="15" customWidth="1"/>
    <col min="6404" max="6409" width="0" style="15" hidden="1" customWidth="1"/>
    <col min="6410" max="6656" width="9.140625" style="15"/>
    <col min="6657" max="6657" width="22.140625" style="15" customWidth="1"/>
    <col min="6658" max="6658" width="50.28515625" style="15" customWidth="1"/>
    <col min="6659" max="6659" width="20.7109375" style="15" customWidth="1"/>
    <col min="6660" max="6665" width="0" style="15" hidden="1" customWidth="1"/>
    <col min="6666" max="6912" width="9.140625" style="15"/>
    <col min="6913" max="6913" width="22.140625" style="15" customWidth="1"/>
    <col min="6914" max="6914" width="50.28515625" style="15" customWidth="1"/>
    <col min="6915" max="6915" width="20.7109375" style="15" customWidth="1"/>
    <col min="6916" max="6921" width="0" style="15" hidden="1" customWidth="1"/>
    <col min="6922" max="7168" width="9.140625" style="15"/>
    <col min="7169" max="7169" width="22.140625" style="15" customWidth="1"/>
    <col min="7170" max="7170" width="50.28515625" style="15" customWidth="1"/>
    <col min="7171" max="7171" width="20.7109375" style="15" customWidth="1"/>
    <col min="7172" max="7177" width="0" style="15" hidden="1" customWidth="1"/>
    <col min="7178" max="7424" width="9.140625" style="15"/>
    <col min="7425" max="7425" width="22.140625" style="15" customWidth="1"/>
    <col min="7426" max="7426" width="50.28515625" style="15" customWidth="1"/>
    <col min="7427" max="7427" width="20.7109375" style="15" customWidth="1"/>
    <col min="7428" max="7433" width="0" style="15" hidden="1" customWidth="1"/>
    <col min="7434" max="7680" width="9.140625" style="15"/>
    <col min="7681" max="7681" width="22.140625" style="15" customWidth="1"/>
    <col min="7682" max="7682" width="50.28515625" style="15" customWidth="1"/>
    <col min="7683" max="7683" width="20.7109375" style="15" customWidth="1"/>
    <col min="7684" max="7689" width="0" style="15" hidden="1" customWidth="1"/>
    <col min="7690" max="7936" width="9.140625" style="15"/>
    <col min="7937" max="7937" width="22.140625" style="15" customWidth="1"/>
    <col min="7938" max="7938" width="50.28515625" style="15" customWidth="1"/>
    <col min="7939" max="7939" width="20.7109375" style="15" customWidth="1"/>
    <col min="7940" max="7945" width="0" style="15" hidden="1" customWidth="1"/>
    <col min="7946" max="8192" width="9.140625" style="15"/>
    <col min="8193" max="8193" width="22.140625" style="15" customWidth="1"/>
    <col min="8194" max="8194" width="50.28515625" style="15" customWidth="1"/>
    <col min="8195" max="8195" width="20.7109375" style="15" customWidth="1"/>
    <col min="8196" max="8201" width="0" style="15" hidden="1" customWidth="1"/>
    <col min="8202" max="8448" width="9.140625" style="15"/>
    <col min="8449" max="8449" width="22.140625" style="15" customWidth="1"/>
    <col min="8450" max="8450" width="50.28515625" style="15" customWidth="1"/>
    <col min="8451" max="8451" width="20.7109375" style="15" customWidth="1"/>
    <col min="8452" max="8457" width="0" style="15" hidden="1" customWidth="1"/>
    <col min="8458" max="8704" width="9.140625" style="15"/>
    <col min="8705" max="8705" width="22.140625" style="15" customWidth="1"/>
    <col min="8706" max="8706" width="50.28515625" style="15" customWidth="1"/>
    <col min="8707" max="8707" width="20.7109375" style="15" customWidth="1"/>
    <col min="8708" max="8713" width="0" style="15" hidden="1" customWidth="1"/>
    <col min="8714" max="8960" width="9.140625" style="15"/>
    <col min="8961" max="8961" width="22.140625" style="15" customWidth="1"/>
    <col min="8962" max="8962" width="50.28515625" style="15" customWidth="1"/>
    <col min="8963" max="8963" width="20.7109375" style="15" customWidth="1"/>
    <col min="8964" max="8969" width="0" style="15" hidden="1" customWidth="1"/>
    <col min="8970" max="9216" width="9.140625" style="15"/>
    <col min="9217" max="9217" width="22.140625" style="15" customWidth="1"/>
    <col min="9218" max="9218" width="50.28515625" style="15" customWidth="1"/>
    <col min="9219" max="9219" width="20.7109375" style="15" customWidth="1"/>
    <col min="9220" max="9225" width="0" style="15" hidden="1" customWidth="1"/>
    <col min="9226" max="9472" width="9.140625" style="15"/>
    <col min="9473" max="9473" width="22.140625" style="15" customWidth="1"/>
    <col min="9474" max="9474" width="50.28515625" style="15" customWidth="1"/>
    <col min="9475" max="9475" width="20.7109375" style="15" customWidth="1"/>
    <col min="9476" max="9481" width="0" style="15" hidden="1" customWidth="1"/>
    <col min="9482" max="9728" width="9.140625" style="15"/>
    <col min="9729" max="9729" width="22.140625" style="15" customWidth="1"/>
    <col min="9730" max="9730" width="50.28515625" style="15" customWidth="1"/>
    <col min="9731" max="9731" width="20.7109375" style="15" customWidth="1"/>
    <col min="9732" max="9737" width="0" style="15" hidden="1" customWidth="1"/>
    <col min="9738" max="9984" width="9.140625" style="15"/>
    <col min="9985" max="9985" width="22.140625" style="15" customWidth="1"/>
    <col min="9986" max="9986" width="50.28515625" style="15" customWidth="1"/>
    <col min="9987" max="9987" width="20.7109375" style="15" customWidth="1"/>
    <col min="9988" max="9993" width="0" style="15" hidden="1" customWidth="1"/>
    <col min="9994" max="10240" width="9.140625" style="15"/>
    <col min="10241" max="10241" width="22.140625" style="15" customWidth="1"/>
    <col min="10242" max="10242" width="50.28515625" style="15" customWidth="1"/>
    <col min="10243" max="10243" width="20.7109375" style="15" customWidth="1"/>
    <col min="10244" max="10249" width="0" style="15" hidden="1" customWidth="1"/>
    <col min="10250" max="10496" width="9.140625" style="15"/>
    <col min="10497" max="10497" width="22.140625" style="15" customWidth="1"/>
    <col min="10498" max="10498" width="50.28515625" style="15" customWidth="1"/>
    <col min="10499" max="10499" width="20.7109375" style="15" customWidth="1"/>
    <col min="10500" max="10505" width="0" style="15" hidden="1" customWidth="1"/>
    <col min="10506" max="10752" width="9.140625" style="15"/>
    <col min="10753" max="10753" width="22.140625" style="15" customWidth="1"/>
    <col min="10754" max="10754" width="50.28515625" style="15" customWidth="1"/>
    <col min="10755" max="10755" width="20.7109375" style="15" customWidth="1"/>
    <col min="10756" max="10761" width="0" style="15" hidden="1" customWidth="1"/>
    <col min="10762" max="11008" width="9.140625" style="15"/>
    <col min="11009" max="11009" width="22.140625" style="15" customWidth="1"/>
    <col min="11010" max="11010" width="50.28515625" style="15" customWidth="1"/>
    <col min="11011" max="11011" width="20.7109375" style="15" customWidth="1"/>
    <col min="11012" max="11017" width="0" style="15" hidden="1" customWidth="1"/>
    <col min="11018" max="11264" width="9.140625" style="15"/>
    <col min="11265" max="11265" width="22.140625" style="15" customWidth="1"/>
    <col min="11266" max="11266" width="50.28515625" style="15" customWidth="1"/>
    <col min="11267" max="11267" width="20.7109375" style="15" customWidth="1"/>
    <col min="11268" max="11273" width="0" style="15" hidden="1" customWidth="1"/>
    <col min="11274" max="11520" width="9.140625" style="15"/>
    <col min="11521" max="11521" width="22.140625" style="15" customWidth="1"/>
    <col min="11522" max="11522" width="50.28515625" style="15" customWidth="1"/>
    <col min="11523" max="11523" width="20.7109375" style="15" customWidth="1"/>
    <col min="11524" max="11529" width="0" style="15" hidden="1" customWidth="1"/>
    <col min="11530" max="11776" width="9.140625" style="15"/>
    <col min="11777" max="11777" width="22.140625" style="15" customWidth="1"/>
    <col min="11778" max="11778" width="50.28515625" style="15" customWidth="1"/>
    <col min="11779" max="11779" width="20.7109375" style="15" customWidth="1"/>
    <col min="11780" max="11785" width="0" style="15" hidden="1" customWidth="1"/>
    <col min="11786" max="12032" width="9.140625" style="15"/>
    <col min="12033" max="12033" width="22.140625" style="15" customWidth="1"/>
    <col min="12034" max="12034" width="50.28515625" style="15" customWidth="1"/>
    <col min="12035" max="12035" width="20.7109375" style="15" customWidth="1"/>
    <col min="12036" max="12041" width="0" style="15" hidden="1" customWidth="1"/>
    <col min="12042" max="12288" width="9.140625" style="15"/>
    <col min="12289" max="12289" width="22.140625" style="15" customWidth="1"/>
    <col min="12290" max="12290" width="50.28515625" style="15" customWidth="1"/>
    <col min="12291" max="12291" width="20.7109375" style="15" customWidth="1"/>
    <col min="12292" max="12297" width="0" style="15" hidden="1" customWidth="1"/>
    <col min="12298" max="12544" width="9.140625" style="15"/>
    <col min="12545" max="12545" width="22.140625" style="15" customWidth="1"/>
    <col min="12546" max="12546" width="50.28515625" style="15" customWidth="1"/>
    <col min="12547" max="12547" width="20.7109375" style="15" customWidth="1"/>
    <col min="12548" max="12553" width="0" style="15" hidden="1" customWidth="1"/>
    <col min="12554" max="12800" width="9.140625" style="15"/>
    <col min="12801" max="12801" width="22.140625" style="15" customWidth="1"/>
    <col min="12802" max="12802" width="50.28515625" style="15" customWidth="1"/>
    <col min="12803" max="12803" width="20.7109375" style="15" customWidth="1"/>
    <col min="12804" max="12809" width="0" style="15" hidden="1" customWidth="1"/>
    <col min="12810" max="13056" width="9.140625" style="15"/>
    <col min="13057" max="13057" width="22.140625" style="15" customWidth="1"/>
    <col min="13058" max="13058" width="50.28515625" style="15" customWidth="1"/>
    <col min="13059" max="13059" width="20.7109375" style="15" customWidth="1"/>
    <col min="13060" max="13065" width="0" style="15" hidden="1" customWidth="1"/>
    <col min="13066" max="13312" width="9.140625" style="15"/>
    <col min="13313" max="13313" width="22.140625" style="15" customWidth="1"/>
    <col min="13314" max="13314" width="50.28515625" style="15" customWidth="1"/>
    <col min="13315" max="13315" width="20.7109375" style="15" customWidth="1"/>
    <col min="13316" max="13321" width="0" style="15" hidden="1" customWidth="1"/>
    <col min="13322" max="13568" width="9.140625" style="15"/>
    <col min="13569" max="13569" width="22.140625" style="15" customWidth="1"/>
    <col min="13570" max="13570" width="50.28515625" style="15" customWidth="1"/>
    <col min="13571" max="13571" width="20.7109375" style="15" customWidth="1"/>
    <col min="13572" max="13577" width="0" style="15" hidden="1" customWidth="1"/>
    <col min="13578" max="13824" width="9.140625" style="15"/>
    <col min="13825" max="13825" width="22.140625" style="15" customWidth="1"/>
    <col min="13826" max="13826" width="50.28515625" style="15" customWidth="1"/>
    <col min="13827" max="13827" width="20.7109375" style="15" customWidth="1"/>
    <col min="13828" max="13833" width="0" style="15" hidden="1" customWidth="1"/>
    <col min="13834" max="14080" width="9.140625" style="15"/>
    <col min="14081" max="14081" width="22.140625" style="15" customWidth="1"/>
    <col min="14082" max="14082" width="50.28515625" style="15" customWidth="1"/>
    <col min="14083" max="14083" width="20.7109375" style="15" customWidth="1"/>
    <col min="14084" max="14089" width="0" style="15" hidden="1" customWidth="1"/>
    <col min="14090" max="14336" width="9.140625" style="15"/>
    <col min="14337" max="14337" width="22.140625" style="15" customWidth="1"/>
    <col min="14338" max="14338" width="50.28515625" style="15" customWidth="1"/>
    <col min="14339" max="14339" width="20.7109375" style="15" customWidth="1"/>
    <col min="14340" max="14345" width="0" style="15" hidden="1" customWidth="1"/>
    <col min="14346" max="14592" width="9.140625" style="15"/>
    <col min="14593" max="14593" width="22.140625" style="15" customWidth="1"/>
    <col min="14594" max="14594" width="50.28515625" style="15" customWidth="1"/>
    <col min="14595" max="14595" width="20.7109375" style="15" customWidth="1"/>
    <col min="14596" max="14601" width="0" style="15" hidden="1" customWidth="1"/>
    <col min="14602" max="14848" width="9.140625" style="15"/>
    <col min="14849" max="14849" width="22.140625" style="15" customWidth="1"/>
    <col min="14850" max="14850" width="50.28515625" style="15" customWidth="1"/>
    <col min="14851" max="14851" width="20.7109375" style="15" customWidth="1"/>
    <col min="14852" max="14857" width="0" style="15" hidden="1" customWidth="1"/>
    <col min="14858" max="15104" width="9.140625" style="15"/>
    <col min="15105" max="15105" width="22.140625" style="15" customWidth="1"/>
    <col min="15106" max="15106" width="50.28515625" style="15" customWidth="1"/>
    <col min="15107" max="15107" width="20.7109375" style="15" customWidth="1"/>
    <col min="15108" max="15113" width="0" style="15" hidden="1" customWidth="1"/>
    <col min="15114" max="15360" width="9.140625" style="15"/>
    <col min="15361" max="15361" width="22.140625" style="15" customWidth="1"/>
    <col min="15362" max="15362" width="50.28515625" style="15" customWidth="1"/>
    <col min="15363" max="15363" width="20.7109375" style="15" customWidth="1"/>
    <col min="15364" max="15369" width="0" style="15" hidden="1" customWidth="1"/>
    <col min="15370" max="15616" width="9.140625" style="15"/>
    <col min="15617" max="15617" width="22.140625" style="15" customWidth="1"/>
    <col min="15618" max="15618" width="50.28515625" style="15" customWidth="1"/>
    <col min="15619" max="15619" width="20.7109375" style="15" customWidth="1"/>
    <col min="15620" max="15625" width="0" style="15" hidden="1" customWidth="1"/>
    <col min="15626" max="15872" width="9.140625" style="15"/>
    <col min="15873" max="15873" width="22.140625" style="15" customWidth="1"/>
    <col min="15874" max="15874" width="50.28515625" style="15" customWidth="1"/>
    <col min="15875" max="15875" width="20.7109375" style="15" customWidth="1"/>
    <col min="15876" max="15881" width="0" style="15" hidden="1" customWidth="1"/>
    <col min="15882" max="16128" width="9.140625" style="15"/>
    <col min="16129" max="16129" width="22.140625" style="15" customWidth="1"/>
    <col min="16130" max="16130" width="50.28515625" style="15" customWidth="1"/>
    <col min="16131" max="16131" width="20.7109375" style="15" customWidth="1"/>
    <col min="16132" max="16137" width="0" style="15" hidden="1" customWidth="1"/>
    <col min="16138" max="16384" width="9.140625" style="15"/>
  </cols>
  <sheetData>
    <row r="1" spans="1:9" ht="15.75" customHeight="1">
      <c r="B1" s="348" t="s">
        <v>409</v>
      </c>
      <c r="C1" s="348"/>
      <c r="D1" s="104"/>
      <c r="E1" s="104"/>
      <c r="F1" s="104"/>
      <c r="G1" s="104"/>
      <c r="H1" s="104"/>
    </row>
    <row r="2" spans="1:9" ht="30" customHeight="1">
      <c r="B2" s="348"/>
      <c r="C2" s="348"/>
      <c r="D2" s="104"/>
      <c r="E2" s="104"/>
      <c r="F2" s="104"/>
      <c r="G2" s="104"/>
      <c r="H2" s="104"/>
    </row>
    <row r="3" spans="1:9" ht="49.5" customHeight="1">
      <c r="B3" s="348"/>
      <c r="C3" s="348"/>
      <c r="D3" s="104"/>
      <c r="E3" s="104"/>
      <c r="F3" s="104"/>
      <c r="G3" s="104"/>
      <c r="H3" s="104"/>
    </row>
    <row r="4" spans="1:9" ht="15.75" hidden="1" customHeight="1">
      <c r="B4" s="134"/>
      <c r="C4" s="134"/>
    </row>
    <row r="5" spans="1:9" ht="15.75" hidden="1" customHeight="1">
      <c r="B5" s="134"/>
      <c r="C5" s="134"/>
    </row>
    <row r="6" spans="1:9" ht="44.25" customHeight="1">
      <c r="A6" s="365" t="s">
        <v>367</v>
      </c>
      <c r="B6" s="365"/>
      <c r="C6" s="365"/>
    </row>
    <row r="7" spans="1:9">
      <c r="B7" s="116"/>
      <c r="C7" s="117"/>
    </row>
    <row r="8" spans="1:9">
      <c r="A8" s="62" t="s">
        <v>202</v>
      </c>
      <c r="B8" s="147" t="s">
        <v>203</v>
      </c>
      <c r="C8" s="136" t="s">
        <v>237</v>
      </c>
      <c r="D8" s="106"/>
      <c r="E8" s="106"/>
      <c r="F8" s="106"/>
      <c r="G8" s="106"/>
      <c r="H8" s="106"/>
      <c r="I8" s="106"/>
    </row>
    <row r="9" spans="1:9">
      <c r="A9" s="62"/>
      <c r="B9" s="137"/>
      <c r="C9" s="138"/>
    </row>
    <row r="10" spans="1:9" ht="85.5" customHeight="1">
      <c r="A10" s="139" t="s">
        <v>204</v>
      </c>
      <c r="B10" s="107" t="s">
        <v>205</v>
      </c>
      <c r="C10" s="167">
        <v>9913.84</v>
      </c>
    </row>
    <row r="11" spans="1:9">
      <c r="A11" s="139"/>
      <c r="B11" s="140"/>
      <c r="C11" s="167"/>
    </row>
    <row r="12" spans="1:9" ht="15.75" hidden="1" customHeight="1">
      <c r="A12" s="141"/>
      <c r="B12" s="140"/>
      <c r="C12" s="167"/>
    </row>
    <row r="13" spans="1:9" s="118" customFormat="1" ht="31.5" hidden="1" customHeight="1">
      <c r="A13" s="142"/>
      <c r="B13" s="143"/>
      <c r="C13" s="167"/>
    </row>
    <row r="14" spans="1:9" s="118" customFormat="1" ht="15.75" hidden="1" customHeight="1">
      <c r="A14" s="144"/>
      <c r="B14" s="143"/>
      <c r="C14" s="167"/>
      <c r="E14" s="118">
        <v>6476566.0999999996</v>
      </c>
      <c r="F14" s="118">
        <v>279131</v>
      </c>
      <c r="G14" s="118">
        <f>E14+F14+4100</f>
        <v>6759797.0999999996</v>
      </c>
    </row>
    <row r="15" spans="1:9" s="118" customFormat="1" ht="15.75" hidden="1" customHeight="1">
      <c r="A15" s="144"/>
      <c r="B15" s="143"/>
      <c r="C15" s="167"/>
      <c r="E15" s="118">
        <v>6670222.0999999996</v>
      </c>
      <c r="F15" s="118">
        <v>115000</v>
      </c>
      <c r="G15" s="118">
        <f>E15+F15+80000</f>
        <v>6865222.0999999996</v>
      </c>
    </row>
    <row r="16" spans="1:9" s="118" customFormat="1" ht="15.75" hidden="1" customHeight="1">
      <c r="A16" s="144"/>
      <c r="B16" s="143"/>
      <c r="C16" s="167"/>
      <c r="G16" s="118">
        <f>G14-G15</f>
        <v>-105425</v>
      </c>
    </row>
    <row r="17" spans="1:6" s="118" customFormat="1" ht="15.75" hidden="1" customHeight="1">
      <c r="A17" s="144"/>
      <c r="B17" s="143"/>
      <c r="C17" s="167"/>
      <c r="E17" s="118">
        <f>E14-E15</f>
        <v>-193656</v>
      </c>
    </row>
    <row r="18" spans="1:6" s="119" customFormat="1">
      <c r="A18" s="145"/>
      <c r="B18" s="146" t="s">
        <v>206</v>
      </c>
      <c r="C18" s="167">
        <v>1624.96</v>
      </c>
      <c r="D18" s="119" t="s">
        <v>207</v>
      </c>
      <c r="E18" s="119">
        <f>E14+150000</f>
        <v>6626566.0999999996</v>
      </c>
      <c r="F18" s="119">
        <v>195694.7</v>
      </c>
    </row>
    <row r="19" spans="1:6" s="120" customFormat="1">
      <c r="A19" s="366" t="s">
        <v>208</v>
      </c>
      <c r="B19" s="367"/>
      <c r="C19" s="168">
        <f>C10+C18</f>
        <v>11538.8</v>
      </c>
      <c r="D19" s="120" t="s">
        <v>209</v>
      </c>
      <c r="E19" s="120">
        <f>E15+75000+150000</f>
        <v>6895222.0999999996</v>
      </c>
      <c r="F19" s="120">
        <f>F18+4100</f>
        <v>199794.7</v>
      </c>
    </row>
    <row r="20" spans="1:6" s="120" customFormat="1" hidden="1">
      <c r="A20" s="121"/>
      <c r="B20" s="100"/>
      <c r="C20" s="122"/>
    </row>
    <row r="21" spans="1:6" hidden="1">
      <c r="A21" s="121"/>
      <c r="B21" s="123"/>
      <c r="C21" s="122"/>
    </row>
    <row r="22" spans="1:6">
      <c r="C22" s="310"/>
    </row>
    <row r="23" spans="1:6" hidden="1">
      <c r="C23" s="15"/>
    </row>
    <row r="24" spans="1:6">
      <c r="C24" s="15"/>
    </row>
    <row r="25" spans="1:6">
      <c r="C25" s="15"/>
    </row>
    <row r="26" spans="1:6" s="119" customFormat="1"/>
    <row r="27" spans="1:6" s="119" customFormat="1"/>
    <row r="28" spans="1:6" s="119" customFormat="1"/>
    <row r="29" spans="1:6" s="120" customFormat="1"/>
    <row r="30" spans="1:6" s="120" customFormat="1"/>
    <row r="31" spans="1:6" s="119" customFormat="1"/>
    <row r="32" spans="1:6" s="120" customFormat="1"/>
    <row r="33" spans="2:3" s="120" customFormat="1"/>
    <row r="34" spans="2:3">
      <c r="C34" s="15"/>
    </row>
    <row r="35" spans="2:3">
      <c r="C35" s="15"/>
    </row>
    <row r="36" spans="2:3">
      <c r="C36" s="15"/>
    </row>
    <row r="37" spans="2:3">
      <c r="C37" s="15"/>
    </row>
    <row r="38" spans="2:3">
      <c r="B38" s="124"/>
      <c r="C38" s="125"/>
    </row>
    <row r="39" spans="2:3">
      <c r="B39" s="124"/>
      <c r="C39" s="125"/>
    </row>
    <row r="40" spans="2:3">
      <c r="B40" s="124"/>
      <c r="C40" s="125"/>
    </row>
    <row r="41" spans="2:3">
      <c r="B41" s="124"/>
      <c r="C41" s="125"/>
    </row>
    <row r="42" spans="2:3">
      <c r="B42" s="126"/>
      <c r="C42" s="127"/>
    </row>
    <row r="43" spans="2:3">
      <c r="B43" s="124"/>
      <c r="C43" s="125"/>
    </row>
    <row r="44" spans="2:3">
      <c r="B44" s="124"/>
      <c r="C44" s="125"/>
    </row>
    <row r="45" spans="2:3">
      <c r="B45" s="128"/>
      <c r="C45" s="129"/>
    </row>
    <row r="46" spans="2:3">
      <c r="B46" s="124"/>
      <c r="C46" s="125"/>
    </row>
    <row r="47" spans="2:3">
      <c r="B47" s="124"/>
      <c r="C47" s="125"/>
    </row>
    <row r="48" spans="2:3">
      <c r="B48" s="128"/>
      <c r="C48" s="129"/>
    </row>
    <row r="49" spans="2:3">
      <c r="B49" s="124"/>
      <c r="C49" s="125"/>
    </row>
    <row r="50" spans="2:3">
      <c r="B50" s="124"/>
      <c r="C50" s="125"/>
    </row>
    <row r="51" spans="2:3">
      <c r="B51" s="124"/>
      <c r="C51" s="125"/>
    </row>
    <row r="52" spans="2:3">
      <c r="B52" s="124"/>
      <c r="C52" s="125"/>
    </row>
    <row r="53" spans="2:3">
      <c r="B53" s="130"/>
      <c r="C53" s="131"/>
    </row>
    <row r="54" spans="2:3">
      <c r="B54" s="130"/>
      <c r="C54" s="131"/>
    </row>
    <row r="55" spans="2:3">
      <c r="B55" s="130"/>
      <c r="C55" s="131"/>
    </row>
    <row r="56" spans="2:3">
      <c r="C56" s="132"/>
    </row>
    <row r="57" spans="2:3">
      <c r="C57" s="132"/>
    </row>
    <row r="58" spans="2:3">
      <c r="C58" s="132"/>
    </row>
    <row r="59" spans="2:3">
      <c r="C59" s="132"/>
    </row>
    <row r="60" spans="2:3">
      <c r="C60" s="132"/>
    </row>
    <row r="61" spans="2:3">
      <c r="C61" s="132"/>
    </row>
    <row r="62" spans="2:3">
      <c r="C62" s="132"/>
    </row>
    <row r="63" spans="2:3">
      <c r="C63" s="132"/>
    </row>
    <row r="64" spans="2:3">
      <c r="C64" s="132"/>
    </row>
    <row r="65" spans="3:3">
      <c r="C65" s="132"/>
    </row>
    <row r="66" spans="3:3">
      <c r="C66" s="132"/>
    </row>
    <row r="67" spans="3:3">
      <c r="C67" s="132"/>
    </row>
    <row r="68" spans="3:3">
      <c r="C68" s="132"/>
    </row>
    <row r="69" spans="3:3">
      <c r="C69" s="132"/>
    </row>
    <row r="70" spans="3:3">
      <c r="C70" s="132"/>
    </row>
    <row r="71" spans="3:3">
      <c r="C71" s="132"/>
    </row>
    <row r="72" spans="3:3">
      <c r="C72" s="132"/>
    </row>
    <row r="73" spans="3:3">
      <c r="C73" s="132"/>
    </row>
    <row r="74" spans="3:3">
      <c r="C74" s="132"/>
    </row>
    <row r="75" spans="3:3">
      <c r="C75" s="132"/>
    </row>
    <row r="76" spans="3:3">
      <c r="C76" s="132"/>
    </row>
    <row r="77" spans="3:3">
      <c r="C77" s="132"/>
    </row>
    <row r="78" spans="3:3">
      <c r="C78" s="132"/>
    </row>
    <row r="79" spans="3:3">
      <c r="C79" s="132"/>
    </row>
    <row r="80" spans="3:3">
      <c r="C80" s="132"/>
    </row>
    <row r="81" spans="3:3">
      <c r="C81" s="132"/>
    </row>
    <row r="82" spans="3:3">
      <c r="C82" s="132"/>
    </row>
    <row r="83" spans="3:3">
      <c r="C83" s="132"/>
    </row>
    <row r="84" spans="3:3">
      <c r="C84" s="132"/>
    </row>
    <row r="85" spans="3:3">
      <c r="C85" s="132"/>
    </row>
    <row r="86" spans="3:3">
      <c r="C86" s="132"/>
    </row>
    <row r="87" spans="3:3">
      <c r="C87" s="132"/>
    </row>
    <row r="88" spans="3:3">
      <c r="C88" s="132"/>
    </row>
    <row r="89" spans="3:3">
      <c r="C89" s="132"/>
    </row>
    <row r="90" spans="3:3">
      <c r="C90" s="132"/>
    </row>
    <row r="91" spans="3:3">
      <c r="C91" s="132"/>
    </row>
    <row r="92" spans="3:3">
      <c r="C92" s="132"/>
    </row>
    <row r="93" spans="3:3">
      <c r="C93" s="132"/>
    </row>
    <row r="94" spans="3:3">
      <c r="C94" s="132"/>
    </row>
    <row r="95" spans="3:3">
      <c r="C95" s="132"/>
    </row>
    <row r="96" spans="3:3">
      <c r="C96" s="132"/>
    </row>
    <row r="97" spans="3:3">
      <c r="C97" s="132"/>
    </row>
    <row r="98" spans="3:3">
      <c r="C98" s="132"/>
    </row>
    <row r="99" spans="3:3">
      <c r="C99" s="132"/>
    </row>
    <row r="100" spans="3:3">
      <c r="C100" s="132"/>
    </row>
    <row r="101" spans="3:3">
      <c r="C101" s="132"/>
    </row>
    <row r="102" spans="3:3">
      <c r="C102" s="132"/>
    </row>
    <row r="103" spans="3:3">
      <c r="C103" s="132"/>
    </row>
    <row r="104" spans="3:3">
      <c r="C104" s="132"/>
    </row>
    <row r="105" spans="3:3">
      <c r="C105" s="132"/>
    </row>
    <row r="106" spans="3:3">
      <c r="C106" s="132"/>
    </row>
    <row r="107" spans="3:3">
      <c r="C107" s="132"/>
    </row>
    <row r="108" spans="3:3">
      <c r="C108" s="132"/>
    </row>
    <row r="109" spans="3:3">
      <c r="C109" s="132"/>
    </row>
    <row r="110" spans="3:3">
      <c r="C110" s="132"/>
    </row>
    <row r="111" spans="3:3">
      <c r="C111" s="132"/>
    </row>
    <row r="112" spans="3:3">
      <c r="C112" s="132"/>
    </row>
    <row r="113" spans="3:3">
      <c r="C113" s="132"/>
    </row>
    <row r="114" spans="3:3">
      <c r="C114" s="132"/>
    </row>
    <row r="115" spans="3:3">
      <c r="C115" s="132"/>
    </row>
    <row r="116" spans="3:3">
      <c r="C116" s="132"/>
    </row>
    <row r="117" spans="3:3">
      <c r="C117" s="132"/>
    </row>
    <row r="118" spans="3:3">
      <c r="C118" s="132"/>
    </row>
    <row r="119" spans="3:3">
      <c r="C119" s="132"/>
    </row>
    <row r="120" spans="3:3">
      <c r="C120" s="132"/>
    </row>
    <row r="121" spans="3:3">
      <c r="C121" s="132"/>
    </row>
    <row r="122" spans="3:3">
      <c r="C122" s="132"/>
    </row>
    <row r="123" spans="3:3">
      <c r="C123" s="132"/>
    </row>
    <row r="124" spans="3:3">
      <c r="C124" s="132"/>
    </row>
    <row r="125" spans="3:3">
      <c r="C125" s="132"/>
    </row>
    <row r="126" spans="3:3">
      <c r="C126" s="132"/>
    </row>
    <row r="127" spans="3:3">
      <c r="C127" s="132"/>
    </row>
    <row r="128" spans="3:3">
      <c r="C128" s="132"/>
    </row>
    <row r="129" spans="3:3">
      <c r="C129" s="132"/>
    </row>
    <row r="130" spans="3:3">
      <c r="C130" s="132"/>
    </row>
    <row r="131" spans="3:3">
      <c r="C131" s="132"/>
    </row>
    <row r="132" spans="3:3">
      <c r="C132" s="132"/>
    </row>
    <row r="133" spans="3:3">
      <c r="C133" s="132"/>
    </row>
    <row r="134" spans="3:3">
      <c r="C134" s="132"/>
    </row>
    <row r="135" spans="3:3">
      <c r="C135" s="132"/>
    </row>
    <row r="136" spans="3:3">
      <c r="C136" s="132"/>
    </row>
    <row r="137" spans="3:3">
      <c r="C137" s="132"/>
    </row>
    <row r="138" spans="3:3">
      <c r="C138" s="132"/>
    </row>
    <row r="139" spans="3:3">
      <c r="C139" s="132"/>
    </row>
    <row r="140" spans="3:3">
      <c r="C140" s="132"/>
    </row>
    <row r="141" spans="3:3">
      <c r="C141" s="132"/>
    </row>
    <row r="142" spans="3:3">
      <c r="C142" s="132"/>
    </row>
    <row r="143" spans="3:3">
      <c r="C143" s="132"/>
    </row>
    <row r="144" spans="3:3">
      <c r="C144" s="132"/>
    </row>
    <row r="145" spans="3:3">
      <c r="C145" s="132"/>
    </row>
    <row r="146" spans="3:3">
      <c r="C146" s="132"/>
    </row>
    <row r="147" spans="3:3">
      <c r="C147" s="132"/>
    </row>
    <row r="148" spans="3:3">
      <c r="C148" s="132"/>
    </row>
    <row r="149" spans="3:3">
      <c r="C149" s="132"/>
    </row>
    <row r="150" spans="3:3">
      <c r="C150" s="132"/>
    </row>
    <row r="151" spans="3:3">
      <c r="C151" s="132"/>
    </row>
    <row r="152" spans="3:3">
      <c r="C152" s="132"/>
    </row>
    <row r="153" spans="3:3">
      <c r="C153" s="132"/>
    </row>
    <row r="154" spans="3:3">
      <c r="C154" s="132"/>
    </row>
    <row r="155" spans="3:3">
      <c r="C155" s="132"/>
    </row>
    <row r="156" spans="3:3">
      <c r="C156" s="132"/>
    </row>
    <row r="157" spans="3:3">
      <c r="C157" s="132"/>
    </row>
    <row r="158" spans="3:3">
      <c r="C158" s="132"/>
    </row>
    <row r="159" spans="3:3">
      <c r="C159" s="132"/>
    </row>
    <row r="160" spans="3:3">
      <c r="C160" s="132"/>
    </row>
    <row r="161" spans="3:3">
      <c r="C161" s="132"/>
    </row>
    <row r="162" spans="3:3">
      <c r="C162" s="132"/>
    </row>
    <row r="163" spans="3:3">
      <c r="C163" s="132"/>
    </row>
    <row r="164" spans="3:3">
      <c r="C164" s="132"/>
    </row>
    <row r="165" spans="3:3">
      <c r="C165" s="132"/>
    </row>
  </sheetData>
  <mergeCells count="3">
    <mergeCell ref="A6:C6"/>
    <mergeCell ref="A19:B19"/>
    <mergeCell ref="B1:C3"/>
  </mergeCells>
  <pageMargins left="1.1811023622047245" right="0.3937007874015748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65"/>
  <sheetViews>
    <sheetView zoomScale="75" zoomScaleNormal="75" workbookViewId="0">
      <selection activeCell="N10" sqref="N10"/>
    </sheetView>
  </sheetViews>
  <sheetFormatPr defaultRowHeight="15.75"/>
  <cols>
    <col min="1" max="1" width="22.140625" style="15" customWidth="1"/>
    <col min="2" max="2" width="50.28515625" style="15" customWidth="1"/>
    <col min="3" max="3" width="16.5703125" style="15" customWidth="1"/>
    <col min="4" max="4" width="30.7109375" style="133" customWidth="1"/>
    <col min="5" max="10" width="0" style="15" hidden="1" customWidth="1"/>
    <col min="11" max="257" width="9.140625" style="15"/>
    <col min="258" max="258" width="22.140625" style="15" customWidth="1"/>
    <col min="259" max="259" width="50.28515625" style="15" customWidth="1"/>
    <col min="260" max="260" width="20.7109375" style="15" customWidth="1"/>
    <col min="261" max="266" width="0" style="15" hidden="1" customWidth="1"/>
    <col min="267" max="513" width="9.140625" style="15"/>
    <col min="514" max="514" width="22.140625" style="15" customWidth="1"/>
    <col min="515" max="515" width="50.28515625" style="15" customWidth="1"/>
    <col min="516" max="516" width="20.7109375" style="15" customWidth="1"/>
    <col min="517" max="522" width="0" style="15" hidden="1" customWidth="1"/>
    <col min="523" max="769" width="9.140625" style="15"/>
    <col min="770" max="770" width="22.140625" style="15" customWidth="1"/>
    <col min="771" max="771" width="50.28515625" style="15" customWidth="1"/>
    <col min="772" max="772" width="20.7109375" style="15" customWidth="1"/>
    <col min="773" max="778" width="0" style="15" hidden="1" customWidth="1"/>
    <col min="779" max="1025" width="9.140625" style="15"/>
    <col min="1026" max="1026" width="22.140625" style="15" customWidth="1"/>
    <col min="1027" max="1027" width="50.28515625" style="15" customWidth="1"/>
    <col min="1028" max="1028" width="20.7109375" style="15" customWidth="1"/>
    <col min="1029" max="1034" width="0" style="15" hidden="1" customWidth="1"/>
    <col min="1035" max="1281" width="9.140625" style="15"/>
    <col min="1282" max="1282" width="22.140625" style="15" customWidth="1"/>
    <col min="1283" max="1283" width="50.28515625" style="15" customWidth="1"/>
    <col min="1284" max="1284" width="20.7109375" style="15" customWidth="1"/>
    <col min="1285" max="1290" width="0" style="15" hidden="1" customWidth="1"/>
    <col min="1291" max="1537" width="9.140625" style="15"/>
    <col min="1538" max="1538" width="22.140625" style="15" customWidth="1"/>
    <col min="1539" max="1539" width="50.28515625" style="15" customWidth="1"/>
    <col min="1540" max="1540" width="20.7109375" style="15" customWidth="1"/>
    <col min="1541" max="1546" width="0" style="15" hidden="1" customWidth="1"/>
    <col min="1547" max="1793" width="9.140625" style="15"/>
    <col min="1794" max="1794" width="22.140625" style="15" customWidth="1"/>
    <col min="1795" max="1795" width="50.28515625" style="15" customWidth="1"/>
    <col min="1796" max="1796" width="20.7109375" style="15" customWidth="1"/>
    <col min="1797" max="1802" width="0" style="15" hidden="1" customWidth="1"/>
    <col min="1803" max="2049" width="9.140625" style="15"/>
    <col min="2050" max="2050" width="22.140625" style="15" customWidth="1"/>
    <col min="2051" max="2051" width="50.28515625" style="15" customWidth="1"/>
    <col min="2052" max="2052" width="20.7109375" style="15" customWidth="1"/>
    <col min="2053" max="2058" width="0" style="15" hidden="1" customWidth="1"/>
    <col min="2059" max="2305" width="9.140625" style="15"/>
    <col min="2306" max="2306" width="22.140625" style="15" customWidth="1"/>
    <col min="2307" max="2307" width="50.28515625" style="15" customWidth="1"/>
    <col min="2308" max="2308" width="20.7109375" style="15" customWidth="1"/>
    <col min="2309" max="2314" width="0" style="15" hidden="1" customWidth="1"/>
    <col min="2315" max="2561" width="9.140625" style="15"/>
    <col min="2562" max="2562" width="22.140625" style="15" customWidth="1"/>
    <col min="2563" max="2563" width="50.28515625" style="15" customWidth="1"/>
    <col min="2564" max="2564" width="20.7109375" style="15" customWidth="1"/>
    <col min="2565" max="2570" width="0" style="15" hidden="1" customWidth="1"/>
    <col min="2571" max="2817" width="9.140625" style="15"/>
    <col min="2818" max="2818" width="22.140625" style="15" customWidth="1"/>
    <col min="2819" max="2819" width="50.28515625" style="15" customWidth="1"/>
    <col min="2820" max="2820" width="20.7109375" style="15" customWidth="1"/>
    <col min="2821" max="2826" width="0" style="15" hidden="1" customWidth="1"/>
    <col min="2827" max="3073" width="9.140625" style="15"/>
    <col min="3074" max="3074" width="22.140625" style="15" customWidth="1"/>
    <col min="3075" max="3075" width="50.28515625" style="15" customWidth="1"/>
    <col min="3076" max="3076" width="20.7109375" style="15" customWidth="1"/>
    <col min="3077" max="3082" width="0" style="15" hidden="1" customWidth="1"/>
    <col min="3083" max="3329" width="9.140625" style="15"/>
    <col min="3330" max="3330" width="22.140625" style="15" customWidth="1"/>
    <col min="3331" max="3331" width="50.28515625" style="15" customWidth="1"/>
    <col min="3332" max="3332" width="20.7109375" style="15" customWidth="1"/>
    <col min="3333" max="3338" width="0" style="15" hidden="1" customWidth="1"/>
    <col min="3339" max="3585" width="9.140625" style="15"/>
    <col min="3586" max="3586" width="22.140625" style="15" customWidth="1"/>
    <col min="3587" max="3587" width="50.28515625" style="15" customWidth="1"/>
    <col min="3588" max="3588" width="20.7109375" style="15" customWidth="1"/>
    <col min="3589" max="3594" width="0" style="15" hidden="1" customWidth="1"/>
    <col min="3595" max="3841" width="9.140625" style="15"/>
    <col min="3842" max="3842" width="22.140625" style="15" customWidth="1"/>
    <col min="3843" max="3843" width="50.28515625" style="15" customWidth="1"/>
    <col min="3844" max="3844" width="20.7109375" style="15" customWidth="1"/>
    <col min="3845" max="3850" width="0" style="15" hidden="1" customWidth="1"/>
    <col min="3851" max="4097" width="9.140625" style="15"/>
    <col min="4098" max="4098" width="22.140625" style="15" customWidth="1"/>
    <col min="4099" max="4099" width="50.28515625" style="15" customWidth="1"/>
    <col min="4100" max="4100" width="20.7109375" style="15" customWidth="1"/>
    <col min="4101" max="4106" width="0" style="15" hidden="1" customWidth="1"/>
    <col min="4107" max="4353" width="9.140625" style="15"/>
    <col min="4354" max="4354" width="22.140625" style="15" customWidth="1"/>
    <col min="4355" max="4355" width="50.28515625" style="15" customWidth="1"/>
    <col min="4356" max="4356" width="20.7109375" style="15" customWidth="1"/>
    <col min="4357" max="4362" width="0" style="15" hidden="1" customWidth="1"/>
    <col min="4363" max="4609" width="9.140625" style="15"/>
    <col min="4610" max="4610" width="22.140625" style="15" customWidth="1"/>
    <col min="4611" max="4611" width="50.28515625" style="15" customWidth="1"/>
    <col min="4612" max="4612" width="20.7109375" style="15" customWidth="1"/>
    <col min="4613" max="4618" width="0" style="15" hidden="1" customWidth="1"/>
    <col min="4619" max="4865" width="9.140625" style="15"/>
    <col min="4866" max="4866" width="22.140625" style="15" customWidth="1"/>
    <col min="4867" max="4867" width="50.28515625" style="15" customWidth="1"/>
    <col min="4868" max="4868" width="20.7109375" style="15" customWidth="1"/>
    <col min="4869" max="4874" width="0" style="15" hidden="1" customWidth="1"/>
    <col min="4875" max="5121" width="9.140625" style="15"/>
    <col min="5122" max="5122" width="22.140625" style="15" customWidth="1"/>
    <col min="5123" max="5123" width="50.28515625" style="15" customWidth="1"/>
    <col min="5124" max="5124" width="20.7109375" style="15" customWidth="1"/>
    <col min="5125" max="5130" width="0" style="15" hidden="1" customWidth="1"/>
    <col min="5131" max="5377" width="9.140625" style="15"/>
    <col min="5378" max="5378" width="22.140625" style="15" customWidth="1"/>
    <col min="5379" max="5379" width="50.28515625" style="15" customWidth="1"/>
    <col min="5380" max="5380" width="20.7109375" style="15" customWidth="1"/>
    <col min="5381" max="5386" width="0" style="15" hidden="1" customWidth="1"/>
    <col min="5387" max="5633" width="9.140625" style="15"/>
    <col min="5634" max="5634" width="22.140625" style="15" customWidth="1"/>
    <col min="5635" max="5635" width="50.28515625" style="15" customWidth="1"/>
    <col min="5636" max="5636" width="20.7109375" style="15" customWidth="1"/>
    <col min="5637" max="5642" width="0" style="15" hidden="1" customWidth="1"/>
    <col min="5643" max="5889" width="9.140625" style="15"/>
    <col min="5890" max="5890" width="22.140625" style="15" customWidth="1"/>
    <col min="5891" max="5891" width="50.28515625" style="15" customWidth="1"/>
    <col min="5892" max="5892" width="20.7109375" style="15" customWidth="1"/>
    <col min="5893" max="5898" width="0" style="15" hidden="1" customWidth="1"/>
    <col min="5899" max="6145" width="9.140625" style="15"/>
    <col min="6146" max="6146" width="22.140625" style="15" customWidth="1"/>
    <col min="6147" max="6147" width="50.28515625" style="15" customWidth="1"/>
    <col min="6148" max="6148" width="20.7109375" style="15" customWidth="1"/>
    <col min="6149" max="6154" width="0" style="15" hidden="1" customWidth="1"/>
    <col min="6155" max="6401" width="9.140625" style="15"/>
    <col min="6402" max="6402" width="22.140625" style="15" customWidth="1"/>
    <col min="6403" max="6403" width="50.28515625" style="15" customWidth="1"/>
    <col min="6404" max="6404" width="20.7109375" style="15" customWidth="1"/>
    <col min="6405" max="6410" width="0" style="15" hidden="1" customWidth="1"/>
    <col min="6411" max="6657" width="9.140625" style="15"/>
    <col min="6658" max="6658" width="22.140625" style="15" customWidth="1"/>
    <col min="6659" max="6659" width="50.28515625" style="15" customWidth="1"/>
    <col min="6660" max="6660" width="20.7109375" style="15" customWidth="1"/>
    <col min="6661" max="6666" width="0" style="15" hidden="1" customWidth="1"/>
    <col min="6667" max="6913" width="9.140625" style="15"/>
    <col min="6914" max="6914" width="22.140625" style="15" customWidth="1"/>
    <col min="6915" max="6915" width="50.28515625" style="15" customWidth="1"/>
    <col min="6916" max="6916" width="20.7109375" style="15" customWidth="1"/>
    <col min="6917" max="6922" width="0" style="15" hidden="1" customWidth="1"/>
    <col min="6923" max="7169" width="9.140625" style="15"/>
    <col min="7170" max="7170" width="22.140625" style="15" customWidth="1"/>
    <col min="7171" max="7171" width="50.28515625" style="15" customWidth="1"/>
    <col min="7172" max="7172" width="20.7109375" style="15" customWidth="1"/>
    <col min="7173" max="7178" width="0" style="15" hidden="1" customWidth="1"/>
    <col min="7179" max="7425" width="9.140625" style="15"/>
    <col min="7426" max="7426" width="22.140625" style="15" customWidth="1"/>
    <col min="7427" max="7427" width="50.28515625" style="15" customWidth="1"/>
    <col min="7428" max="7428" width="20.7109375" style="15" customWidth="1"/>
    <col min="7429" max="7434" width="0" style="15" hidden="1" customWidth="1"/>
    <col min="7435" max="7681" width="9.140625" style="15"/>
    <col min="7682" max="7682" width="22.140625" style="15" customWidth="1"/>
    <col min="7683" max="7683" width="50.28515625" style="15" customWidth="1"/>
    <col min="7684" max="7684" width="20.7109375" style="15" customWidth="1"/>
    <col min="7685" max="7690" width="0" style="15" hidden="1" customWidth="1"/>
    <col min="7691" max="7937" width="9.140625" style="15"/>
    <col min="7938" max="7938" width="22.140625" style="15" customWidth="1"/>
    <col min="7939" max="7939" width="50.28515625" style="15" customWidth="1"/>
    <col min="7940" max="7940" width="20.7109375" style="15" customWidth="1"/>
    <col min="7941" max="7946" width="0" style="15" hidden="1" customWidth="1"/>
    <col min="7947" max="8193" width="9.140625" style="15"/>
    <col min="8194" max="8194" width="22.140625" style="15" customWidth="1"/>
    <col min="8195" max="8195" width="50.28515625" style="15" customWidth="1"/>
    <col min="8196" max="8196" width="20.7109375" style="15" customWidth="1"/>
    <col min="8197" max="8202" width="0" style="15" hidden="1" customWidth="1"/>
    <col min="8203" max="8449" width="9.140625" style="15"/>
    <col min="8450" max="8450" width="22.140625" style="15" customWidth="1"/>
    <col min="8451" max="8451" width="50.28515625" style="15" customWidth="1"/>
    <col min="8452" max="8452" width="20.7109375" style="15" customWidth="1"/>
    <col min="8453" max="8458" width="0" style="15" hidden="1" customWidth="1"/>
    <col min="8459" max="8705" width="9.140625" style="15"/>
    <col min="8706" max="8706" width="22.140625" style="15" customWidth="1"/>
    <col min="8707" max="8707" width="50.28515625" style="15" customWidth="1"/>
    <col min="8708" max="8708" width="20.7109375" style="15" customWidth="1"/>
    <col min="8709" max="8714" width="0" style="15" hidden="1" customWidth="1"/>
    <col min="8715" max="8961" width="9.140625" style="15"/>
    <col min="8962" max="8962" width="22.140625" style="15" customWidth="1"/>
    <col min="8963" max="8963" width="50.28515625" style="15" customWidth="1"/>
    <col min="8964" max="8964" width="20.7109375" style="15" customWidth="1"/>
    <col min="8965" max="8970" width="0" style="15" hidden="1" customWidth="1"/>
    <col min="8971" max="9217" width="9.140625" style="15"/>
    <col min="9218" max="9218" width="22.140625" style="15" customWidth="1"/>
    <col min="9219" max="9219" width="50.28515625" style="15" customWidth="1"/>
    <col min="9220" max="9220" width="20.7109375" style="15" customWidth="1"/>
    <col min="9221" max="9226" width="0" style="15" hidden="1" customWidth="1"/>
    <col min="9227" max="9473" width="9.140625" style="15"/>
    <col min="9474" max="9474" width="22.140625" style="15" customWidth="1"/>
    <col min="9475" max="9475" width="50.28515625" style="15" customWidth="1"/>
    <col min="9476" max="9476" width="20.7109375" style="15" customWidth="1"/>
    <col min="9477" max="9482" width="0" style="15" hidden="1" customWidth="1"/>
    <col min="9483" max="9729" width="9.140625" style="15"/>
    <col min="9730" max="9730" width="22.140625" style="15" customWidth="1"/>
    <col min="9731" max="9731" width="50.28515625" style="15" customWidth="1"/>
    <col min="9732" max="9732" width="20.7109375" style="15" customWidth="1"/>
    <col min="9733" max="9738" width="0" style="15" hidden="1" customWidth="1"/>
    <col min="9739" max="9985" width="9.140625" style="15"/>
    <col min="9986" max="9986" width="22.140625" style="15" customWidth="1"/>
    <col min="9987" max="9987" width="50.28515625" style="15" customWidth="1"/>
    <col min="9988" max="9988" width="20.7109375" style="15" customWidth="1"/>
    <col min="9989" max="9994" width="0" style="15" hidden="1" customWidth="1"/>
    <col min="9995" max="10241" width="9.140625" style="15"/>
    <col min="10242" max="10242" width="22.140625" style="15" customWidth="1"/>
    <col min="10243" max="10243" width="50.28515625" style="15" customWidth="1"/>
    <col min="10244" max="10244" width="20.7109375" style="15" customWidth="1"/>
    <col min="10245" max="10250" width="0" style="15" hidden="1" customWidth="1"/>
    <col min="10251" max="10497" width="9.140625" style="15"/>
    <col min="10498" max="10498" width="22.140625" style="15" customWidth="1"/>
    <col min="10499" max="10499" width="50.28515625" style="15" customWidth="1"/>
    <col min="10500" max="10500" width="20.7109375" style="15" customWidth="1"/>
    <col min="10501" max="10506" width="0" style="15" hidden="1" customWidth="1"/>
    <col min="10507" max="10753" width="9.140625" style="15"/>
    <col min="10754" max="10754" width="22.140625" style="15" customWidth="1"/>
    <col min="10755" max="10755" width="50.28515625" style="15" customWidth="1"/>
    <col min="10756" max="10756" width="20.7109375" style="15" customWidth="1"/>
    <col min="10757" max="10762" width="0" style="15" hidden="1" customWidth="1"/>
    <col min="10763" max="11009" width="9.140625" style="15"/>
    <col min="11010" max="11010" width="22.140625" style="15" customWidth="1"/>
    <col min="11011" max="11011" width="50.28515625" style="15" customWidth="1"/>
    <col min="11012" max="11012" width="20.7109375" style="15" customWidth="1"/>
    <col min="11013" max="11018" width="0" style="15" hidden="1" customWidth="1"/>
    <col min="11019" max="11265" width="9.140625" style="15"/>
    <col min="11266" max="11266" width="22.140625" style="15" customWidth="1"/>
    <col min="11267" max="11267" width="50.28515625" style="15" customWidth="1"/>
    <col min="11268" max="11268" width="20.7109375" style="15" customWidth="1"/>
    <col min="11269" max="11274" width="0" style="15" hidden="1" customWidth="1"/>
    <col min="11275" max="11521" width="9.140625" style="15"/>
    <col min="11522" max="11522" width="22.140625" style="15" customWidth="1"/>
    <col min="11523" max="11523" width="50.28515625" style="15" customWidth="1"/>
    <col min="11524" max="11524" width="20.7109375" style="15" customWidth="1"/>
    <col min="11525" max="11530" width="0" style="15" hidden="1" customWidth="1"/>
    <col min="11531" max="11777" width="9.140625" style="15"/>
    <col min="11778" max="11778" width="22.140625" style="15" customWidth="1"/>
    <col min="11779" max="11779" width="50.28515625" style="15" customWidth="1"/>
    <col min="11780" max="11780" width="20.7109375" style="15" customWidth="1"/>
    <col min="11781" max="11786" width="0" style="15" hidden="1" customWidth="1"/>
    <col min="11787" max="12033" width="9.140625" style="15"/>
    <col min="12034" max="12034" width="22.140625" style="15" customWidth="1"/>
    <col min="12035" max="12035" width="50.28515625" style="15" customWidth="1"/>
    <col min="12036" max="12036" width="20.7109375" style="15" customWidth="1"/>
    <col min="12037" max="12042" width="0" style="15" hidden="1" customWidth="1"/>
    <col min="12043" max="12289" width="9.140625" style="15"/>
    <col min="12290" max="12290" width="22.140625" style="15" customWidth="1"/>
    <col min="12291" max="12291" width="50.28515625" style="15" customWidth="1"/>
    <col min="12292" max="12292" width="20.7109375" style="15" customWidth="1"/>
    <col min="12293" max="12298" width="0" style="15" hidden="1" customWidth="1"/>
    <col min="12299" max="12545" width="9.140625" style="15"/>
    <col min="12546" max="12546" width="22.140625" style="15" customWidth="1"/>
    <col min="12547" max="12547" width="50.28515625" style="15" customWidth="1"/>
    <col min="12548" max="12548" width="20.7109375" style="15" customWidth="1"/>
    <col min="12549" max="12554" width="0" style="15" hidden="1" customWidth="1"/>
    <col min="12555" max="12801" width="9.140625" style="15"/>
    <col min="12802" max="12802" width="22.140625" style="15" customWidth="1"/>
    <col min="12803" max="12803" width="50.28515625" style="15" customWidth="1"/>
    <col min="12804" max="12804" width="20.7109375" style="15" customWidth="1"/>
    <col min="12805" max="12810" width="0" style="15" hidden="1" customWidth="1"/>
    <col min="12811" max="13057" width="9.140625" style="15"/>
    <col min="13058" max="13058" width="22.140625" style="15" customWidth="1"/>
    <col min="13059" max="13059" width="50.28515625" style="15" customWidth="1"/>
    <col min="13060" max="13060" width="20.7109375" style="15" customWidth="1"/>
    <col min="13061" max="13066" width="0" style="15" hidden="1" customWidth="1"/>
    <col min="13067" max="13313" width="9.140625" style="15"/>
    <col min="13314" max="13314" width="22.140625" style="15" customWidth="1"/>
    <col min="13315" max="13315" width="50.28515625" style="15" customWidth="1"/>
    <col min="13316" max="13316" width="20.7109375" style="15" customWidth="1"/>
    <col min="13317" max="13322" width="0" style="15" hidden="1" customWidth="1"/>
    <col min="13323" max="13569" width="9.140625" style="15"/>
    <col min="13570" max="13570" width="22.140625" style="15" customWidth="1"/>
    <col min="13571" max="13571" width="50.28515625" style="15" customWidth="1"/>
    <col min="13572" max="13572" width="20.7109375" style="15" customWidth="1"/>
    <col min="13573" max="13578" width="0" style="15" hidden="1" customWidth="1"/>
    <col min="13579" max="13825" width="9.140625" style="15"/>
    <col min="13826" max="13826" width="22.140625" style="15" customWidth="1"/>
    <col min="13827" max="13827" width="50.28515625" style="15" customWidth="1"/>
    <col min="13828" max="13828" width="20.7109375" style="15" customWidth="1"/>
    <col min="13829" max="13834" width="0" style="15" hidden="1" customWidth="1"/>
    <col min="13835" max="14081" width="9.140625" style="15"/>
    <col min="14082" max="14082" width="22.140625" style="15" customWidth="1"/>
    <col min="14083" max="14083" width="50.28515625" style="15" customWidth="1"/>
    <col min="14084" max="14084" width="20.7109375" style="15" customWidth="1"/>
    <col min="14085" max="14090" width="0" style="15" hidden="1" customWidth="1"/>
    <col min="14091" max="14337" width="9.140625" style="15"/>
    <col min="14338" max="14338" width="22.140625" style="15" customWidth="1"/>
    <col min="14339" max="14339" width="50.28515625" style="15" customWidth="1"/>
    <col min="14340" max="14340" width="20.7109375" style="15" customWidth="1"/>
    <col min="14341" max="14346" width="0" style="15" hidden="1" customWidth="1"/>
    <col min="14347" max="14593" width="9.140625" style="15"/>
    <col min="14594" max="14594" width="22.140625" style="15" customWidth="1"/>
    <col min="14595" max="14595" width="50.28515625" style="15" customWidth="1"/>
    <col min="14596" max="14596" width="20.7109375" style="15" customWidth="1"/>
    <col min="14597" max="14602" width="0" style="15" hidden="1" customWidth="1"/>
    <col min="14603" max="14849" width="9.140625" style="15"/>
    <col min="14850" max="14850" width="22.140625" style="15" customWidth="1"/>
    <col min="14851" max="14851" width="50.28515625" style="15" customWidth="1"/>
    <col min="14852" max="14852" width="20.7109375" style="15" customWidth="1"/>
    <col min="14853" max="14858" width="0" style="15" hidden="1" customWidth="1"/>
    <col min="14859" max="15105" width="9.140625" style="15"/>
    <col min="15106" max="15106" width="22.140625" style="15" customWidth="1"/>
    <col min="15107" max="15107" width="50.28515625" style="15" customWidth="1"/>
    <col min="15108" max="15108" width="20.7109375" style="15" customWidth="1"/>
    <col min="15109" max="15114" width="0" style="15" hidden="1" customWidth="1"/>
    <col min="15115" max="15361" width="9.140625" style="15"/>
    <col min="15362" max="15362" width="22.140625" style="15" customWidth="1"/>
    <col min="15363" max="15363" width="50.28515625" style="15" customWidth="1"/>
    <col min="15364" max="15364" width="20.7109375" style="15" customWidth="1"/>
    <col min="15365" max="15370" width="0" style="15" hidden="1" customWidth="1"/>
    <col min="15371" max="15617" width="9.140625" style="15"/>
    <col min="15618" max="15618" width="22.140625" style="15" customWidth="1"/>
    <col min="15619" max="15619" width="50.28515625" style="15" customWidth="1"/>
    <col min="15620" max="15620" width="20.7109375" style="15" customWidth="1"/>
    <col min="15621" max="15626" width="0" style="15" hidden="1" customWidth="1"/>
    <col min="15627" max="15873" width="9.140625" style="15"/>
    <col min="15874" max="15874" width="22.140625" style="15" customWidth="1"/>
    <col min="15875" max="15875" width="50.28515625" style="15" customWidth="1"/>
    <col min="15876" max="15876" width="20.7109375" style="15" customWidth="1"/>
    <col min="15877" max="15882" width="0" style="15" hidden="1" customWidth="1"/>
    <col min="15883" max="16129" width="9.140625" style="15"/>
    <col min="16130" max="16130" width="22.140625" style="15" customWidth="1"/>
    <col min="16131" max="16131" width="50.28515625" style="15" customWidth="1"/>
    <col min="16132" max="16132" width="20.7109375" style="15" customWidth="1"/>
    <col min="16133" max="16138" width="0" style="15" hidden="1" customWidth="1"/>
    <col min="16139" max="16384" width="9.140625" style="15"/>
  </cols>
  <sheetData>
    <row r="1" spans="1:10" ht="15.75" customHeight="1">
      <c r="B1" s="348" t="s">
        <v>414</v>
      </c>
      <c r="C1" s="348"/>
      <c r="D1" s="348"/>
      <c r="E1" s="104"/>
      <c r="F1" s="104"/>
      <c r="G1" s="104"/>
      <c r="H1" s="104"/>
      <c r="I1" s="104"/>
    </row>
    <row r="2" spans="1:10" ht="30" customHeight="1">
      <c r="B2" s="348"/>
      <c r="C2" s="348"/>
      <c r="D2" s="348"/>
      <c r="E2" s="104"/>
      <c r="F2" s="104"/>
      <c r="G2" s="104"/>
      <c r="H2" s="104"/>
      <c r="I2" s="104"/>
    </row>
    <row r="3" spans="1:10" ht="48.75" customHeight="1">
      <c r="B3" s="348"/>
      <c r="C3" s="348"/>
      <c r="D3" s="348"/>
      <c r="E3" s="104"/>
      <c r="F3" s="104"/>
      <c r="G3" s="104"/>
      <c r="H3" s="104"/>
      <c r="I3" s="104"/>
    </row>
    <row r="4" spans="1:10" ht="15.75" hidden="1" customHeight="1">
      <c r="B4" s="134"/>
      <c r="C4" s="134"/>
      <c r="D4" s="134"/>
    </row>
    <row r="5" spans="1:10" ht="15.75" hidden="1" customHeight="1">
      <c r="B5" s="134"/>
      <c r="C5" s="134"/>
      <c r="D5" s="134"/>
    </row>
    <row r="6" spans="1:10" ht="42.75" customHeight="1">
      <c r="A6" s="365" t="s">
        <v>368</v>
      </c>
      <c r="B6" s="365"/>
      <c r="C6" s="365"/>
      <c r="D6" s="365"/>
    </row>
    <row r="7" spans="1:10">
      <c r="B7" s="116"/>
      <c r="C7" s="116"/>
      <c r="D7" s="117"/>
    </row>
    <row r="8" spans="1:10">
      <c r="A8" s="62" t="s">
        <v>202</v>
      </c>
      <c r="B8" s="135" t="s">
        <v>203</v>
      </c>
      <c r="C8" s="147" t="s">
        <v>283</v>
      </c>
      <c r="D8" s="136" t="s">
        <v>335</v>
      </c>
      <c r="E8" s="106"/>
      <c r="F8" s="106"/>
      <c r="G8" s="106"/>
      <c r="H8" s="106"/>
      <c r="I8" s="106"/>
      <c r="J8" s="106"/>
    </row>
    <row r="9" spans="1:10">
      <c r="A9" s="62"/>
      <c r="B9" s="137"/>
      <c r="C9" s="148"/>
      <c r="D9" s="149"/>
    </row>
    <row r="10" spans="1:10" ht="85.5" customHeight="1">
      <c r="A10" s="139" t="s">
        <v>204</v>
      </c>
      <c r="B10" s="109" t="s">
        <v>205</v>
      </c>
      <c r="C10" s="311">
        <v>7492.14</v>
      </c>
      <c r="D10" s="180">
        <v>7513.14</v>
      </c>
    </row>
    <row r="11" spans="1:10">
      <c r="A11" s="139"/>
      <c r="B11" s="140"/>
      <c r="C11" s="312"/>
      <c r="D11" s="180"/>
    </row>
    <row r="12" spans="1:10" ht="15.75" hidden="1" customHeight="1">
      <c r="A12" s="141"/>
      <c r="B12" s="140"/>
      <c r="C12" s="312"/>
      <c r="D12" s="180"/>
    </row>
    <row r="13" spans="1:10" s="118" customFormat="1" ht="31.5" hidden="1" customHeight="1">
      <c r="A13" s="142"/>
      <c r="B13" s="143"/>
      <c r="C13" s="313"/>
      <c r="D13" s="180"/>
    </row>
    <row r="14" spans="1:10" s="118" customFormat="1" ht="15.75" hidden="1" customHeight="1">
      <c r="A14" s="144"/>
      <c r="B14" s="143"/>
      <c r="C14" s="313"/>
      <c r="D14" s="180"/>
      <c r="F14" s="118">
        <v>6476566.0999999996</v>
      </c>
      <c r="G14" s="118">
        <v>279131</v>
      </c>
      <c r="H14" s="118">
        <f>F14+G14+4100</f>
        <v>6759797.0999999996</v>
      </c>
    </row>
    <row r="15" spans="1:10" s="118" customFormat="1" ht="15.75" hidden="1" customHeight="1">
      <c r="A15" s="144"/>
      <c r="B15" s="143"/>
      <c r="C15" s="313"/>
      <c r="D15" s="180"/>
      <c r="F15" s="118">
        <v>6670222.0999999996</v>
      </c>
      <c r="G15" s="118">
        <v>115000</v>
      </c>
      <c r="H15" s="118">
        <f>F15+G15+80000</f>
        <v>6865222.0999999996</v>
      </c>
    </row>
    <row r="16" spans="1:10" s="118" customFormat="1" ht="15.75" hidden="1" customHeight="1">
      <c r="A16" s="144"/>
      <c r="B16" s="143"/>
      <c r="C16" s="313"/>
      <c r="D16" s="180"/>
      <c r="H16" s="118">
        <f>H14-H15</f>
        <v>-105425</v>
      </c>
    </row>
    <row r="17" spans="1:7" s="118" customFormat="1" ht="15.75" hidden="1" customHeight="1">
      <c r="A17" s="144"/>
      <c r="B17" s="143"/>
      <c r="C17" s="313"/>
      <c r="D17" s="180"/>
      <c r="F17" s="118">
        <f>F14-F15</f>
        <v>-193656</v>
      </c>
    </row>
    <row r="18" spans="1:7" s="119" customFormat="1">
      <c r="A18" s="145"/>
      <c r="B18" s="146" t="s">
        <v>206</v>
      </c>
      <c r="C18" s="314">
        <v>1624.96</v>
      </c>
      <c r="D18" s="314">
        <v>1624.96</v>
      </c>
      <c r="E18" s="119" t="s">
        <v>207</v>
      </c>
      <c r="F18" s="119">
        <f>F14+150000</f>
        <v>6626566.0999999996</v>
      </c>
      <c r="G18" s="119">
        <v>195694.7</v>
      </c>
    </row>
    <row r="19" spans="1:7" s="120" customFormat="1">
      <c r="A19" s="366" t="s">
        <v>208</v>
      </c>
      <c r="B19" s="367"/>
      <c r="C19" s="181">
        <f>C10+C18</f>
        <v>9117.1</v>
      </c>
      <c r="D19" s="181">
        <f>D10+D18</f>
        <v>9138.1</v>
      </c>
      <c r="E19" s="120" t="s">
        <v>209</v>
      </c>
      <c r="F19" s="120">
        <f>F15+75000+150000</f>
        <v>6895222.0999999996</v>
      </c>
      <c r="G19" s="120">
        <f>G18+4100</f>
        <v>199794.7</v>
      </c>
    </row>
    <row r="20" spans="1:7" s="120" customFormat="1" hidden="1">
      <c r="A20" s="121"/>
      <c r="B20" s="100"/>
      <c r="C20" s="100"/>
      <c r="D20" s="122"/>
    </row>
    <row r="21" spans="1:7" hidden="1">
      <c r="A21" s="121"/>
      <c r="B21" s="123"/>
      <c r="C21" s="123"/>
      <c r="D21" s="122"/>
    </row>
    <row r="22" spans="1:7">
      <c r="D22" s="15"/>
    </row>
    <row r="23" spans="1:7" hidden="1">
      <c r="D23" s="15"/>
    </row>
    <row r="24" spans="1:7">
      <c r="D24" s="15"/>
    </row>
    <row r="25" spans="1:7">
      <c r="D25" s="15" t="s">
        <v>304</v>
      </c>
    </row>
    <row r="26" spans="1:7" s="119" customFormat="1"/>
    <row r="27" spans="1:7" s="119" customFormat="1"/>
    <row r="28" spans="1:7" s="119" customFormat="1"/>
    <row r="29" spans="1:7" s="120" customFormat="1"/>
    <row r="30" spans="1:7" s="120" customFormat="1"/>
    <row r="31" spans="1:7" s="119" customFormat="1"/>
    <row r="32" spans="1:7" s="120" customFormat="1"/>
    <row r="33" spans="2:4" s="120" customFormat="1"/>
    <row r="34" spans="2:4">
      <c r="D34" s="15"/>
    </row>
    <row r="35" spans="2:4">
      <c r="D35" s="15"/>
    </row>
    <row r="36" spans="2:4">
      <c r="D36" s="15"/>
    </row>
    <row r="37" spans="2:4">
      <c r="D37" s="15"/>
    </row>
    <row r="38" spans="2:4">
      <c r="B38" s="124"/>
      <c r="C38" s="124"/>
      <c r="D38" s="125"/>
    </row>
    <row r="39" spans="2:4">
      <c r="B39" s="124"/>
      <c r="C39" s="124"/>
      <c r="D39" s="125"/>
    </row>
    <row r="40" spans="2:4">
      <c r="B40" s="124"/>
      <c r="C40" s="124"/>
      <c r="D40" s="125"/>
    </row>
    <row r="41" spans="2:4">
      <c r="B41" s="124"/>
      <c r="C41" s="124"/>
      <c r="D41" s="125"/>
    </row>
    <row r="42" spans="2:4">
      <c r="B42" s="126"/>
      <c r="C42" s="126"/>
      <c r="D42" s="127"/>
    </row>
    <row r="43" spans="2:4">
      <c r="B43" s="124"/>
      <c r="C43" s="124"/>
      <c r="D43" s="125"/>
    </row>
    <row r="44" spans="2:4">
      <c r="B44" s="124"/>
      <c r="C44" s="124"/>
      <c r="D44" s="125"/>
    </row>
    <row r="45" spans="2:4">
      <c r="B45" s="128"/>
      <c r="C45" s="128"/>
      <c r="D45" s="129"/>
    </row>
    <row r="46" spans="2:4">
      <c r="B46" s="124"/>
      <c r="C46" s="124"/>
      <c r="D46" s="125"/>
    </row>
    <row r="47" spans="2:4">
      <c r="B47" s="124"/>
      <c r="C47" s="124"/>
      <c r="D47" s="125"/>
    </row>
    <row r="48" spans="2:4">
      <c r="B48" s="128"/>
      <c r="C48" s="128"/>
      <c r="D48" s="129"/>
    </row>
    <row r="49" spans="2:4">
      <c r="B49" s="124"/>
      <c r="C49" s="124"/>
      <c r="D49" s="125"/>
    </row>
    <row r="50" spans="2:4">
      <c r="B50" s="124"/>
      <c r="C50" s="124"/>
      <c r="D50" s="125"/>
    </row>
    <row r="51" spans="2:4">
      <c r="B51" s="124"/>
      <c r="C51" s="124"/>
      <c r="D51" s="125"/>
    </row>
    <row r="52" spans="2:4">
      <c r="B52" s="124"/>
      <c r="C52" s="124"/>
      <c r="D52" s="125"/>
    </row>
    <row r="53" spans="2:4">
      <c r="B53" s="130"/>
      <c r="C53" s="130"/>
      <c r="D53" s="131"/>
    </row>
    <row r="54" spans="2:4">
      <c r="B54" s="130"/>
      <c r="C54" s="130"/>
      <c r="D54" s="131"/>
    </row>
    <row r="55" spans="2:4">
      <c r="B55" s="130"/>
      <c r="C55" s="130"/>
      <c r="D55" s="131"/>
    </row>
    <row r="56" spans="2:4">
      <c r="D56" s="132"/>
    </row>
    <row r="57" spans="2:4">
      <c r="D57" s="132"/>
    </row>
    <row r="58" spans="2:4">
      <c r="D58" s="132"/>
    </row>
    <row r="59" spans="2:4">
      <c r="D59" s="132"/>
    </row>
    <row r="60" spans="2:4">
      <c r="D60" s="132"/>
    </row>
    <row r="61" spans="2:4">
      <c r="D61" s="132"/>
    </row>
    <row r="62" spans="2:4">
      <c r="D62" s="132"/>
    </row>
    <row r="63" spans="2:4">
      <c r="D63" s="132"/>
    </row>
    <row r="64" spans="2:4">
      <c r="D64" s="132"/>
    </row>
    <row r="65" spans="4:4">
      <c r="D65" s="132"/>
    </row>
    <row r="66" spans="4:4">
      <c r="D66" s="132"/>
    </row>
    <row r="67" spans="4:4">
      <c r="D67" s="132"/>
    </row>
    <row r="68" spans="4:4">
      <c r="D68" s="132"/>
    </row>
    <row r="69" spans="4:4">
      <c r="D69" s="132"/>
    </row>
    <row r="70" spans="4:4">
      <c r="D70" s="132"/>
    </row>
    <row r="71" spans="4:4">
      <c r="D71" s="132"/>
    </row>
    <row r="72" spans="4:4">
      <c r="D72" s="132"/>
    </row>
    <row r="73" spans="4:4">
      <c r="D73" s="132"/>
    </row>
    <row r="74" spans="4:4">
      <c r="D74" s="132"/>
    </row>
    <row r="75" spans="4:4">
      <c r="D75" s="132"/>
    </row>
    <row r="76" spans="4:4">
      <c r="D76" s="132"/>
    </row>
    <row r="77" spans="4:4">
      <c r="D77" s="132"/>
    </row>
    <row r="78" spans="4:4">
      <c r="D78" s="132"/>
    </row>
    <row r="79" spans="4:4">
      <c r="D79" s="132"/>
    </row>
    <row r="80" spans="4:4">
      <c r="D80" s="132"/>
    </row>
    <row r="81" spans="4:4">
      <c r="D81" s="132"/>
    </row>
    <row r="82" spans="4:4">
      <c r="D82" s="132"/>
    </row>
    <row r="83" spans="4:4">
      <c r="D83" s="132"/>
    </row>
    <row r="84" spans="4:4">
      <c r="D84" s="132"/>
    </row>
    <row r="85" spans="4:4">
      <c r="D85" s="132"/>
    </row>
    <row r="86" spans="4:4">
      <c r="D86" s="132"/>
    </row>
    <row r="87" spans="4:4">
      <c r="D87" s="132"/>
    </row>
    <row r="88" spans="4:4">
      <c r="D88" s="132"/>
    </row>
    <row r="89" spans="4:4">
      <c r="D89" s="132"/>
    </row>
    <row r="90" spans="4:4">
      <c r="D90" s="132"/>
    </row>
    <row r="91" spans="4:4">
      <c r="D91" s="132"/>
    </row>
    <row r="92" spans="4:4">
      <c r="D92" s="132"/>
    </row>
    <row r="93" spans="4:4">
      <c r="D93" s="132"/>
    </row>
    <row r="94" spans="4:4">
      <c r="D94" s="132"/>
    </row>
    <row r="95" spans="4:4">
      <c r="D95" s="132"/>
    </row>
    <row r="96" spans="4:4">
      <c r="D96" s="132"/>
    </row>
    <row r="97" spans="4:4">
      <c r="D97" s="132"/>
    </row>
    <row r="98" spans="4:4">
      <c r="D98" s="132"/>
    </row>
    <row r="99" spans="4:4">
      <c r="D99" s="132"/>
    </row>
    <row r="100" spans="4:4">
      <c r="D100" s="132"/>
    </row>
    <row r="101" spans="4:4">
      <c r="D101" s="132"/>
    </row>
    <row r="102" spans="4:4">
      <c r="D102" s="132"/>
    </row>
    <row r="103" spans="4:4">
      <c r="D103" s="132"/>
    </row>
    <row r="104" spans="4:4">
      <c r="D104" s="132"/>
    </row>
    <row r="105" spans="4:4">
      <c r="D105" s="132"/>
    </row>
    <row r="106" spans="4:4">
      <c r="D106" s="132"/>
    </row>
    <row r="107" spans="4:4">
      <c r="D107" s="132"/>
    </row>
    <row r="108" spans="4:4">
      <c r="D108" s="132"/>
    </row>
    <row r="109" spans="4:4">
      <c r="D109" s="132"/>
    </row>
    <row r="110" spans="4:4">
      <c r="D110" s="132"/>
    </row>
    <row r="111" spans="4:4">
      <c r="D111" s="132"/>
    </row>
    <row r="112" spans="4:4">
      <c r="D112" s="132"/>
    </row>
    <row r="113" spans="4:4">
      <c r="D113" s="132"/>
    </row>
    <row r="114" spans="4:4">
      <c r="D114" s="132"/>
    </row>
    <row r="115" spans="4:4">
      <c r="D115" s="132"/>
    </row>
    <row r="116" spans="4:4">
      <c r="D116" s="132"/>
    </row>
    <row r="117" spans="4:4">
      <c r="D117" s="132"/>
    </row>
    <row r="118" spans="4:4">
      <c r="D118" s="132"/>
    </row>
    <row r="119" spans="4:4">
      <c r="D119" s="132"/>
    </row>
    <row r="120" spans="4:4">
      <c r="D120" s="132"/>
    </row>
    <row r="121" spans="4:4">
      <c r="D121" s="132"/>
    </row>
    <row r="122" spans="4:4">
      <c r="D122" s="132"/>
    </row>
    <row r="123" spans="4:4">
      <c r="D123" s="132"/>
    </row>
    <row r="124" spans="4:4">
      <c r="D124" s="132"/>
    </row>
    <row r="125" spans="4:4">
      <c r="D125" s="132"/>
    </row>
    <row r="126" spans="4:4">
      <c r="D126" s="132"/>
    </row>
    <row r="127" spans="4:4">
      <c r="D127" s="132"/>
    </row>
    <row r="128" spans="4:4">
      <c r="D128" s="132"/>
    </row>
    <row r="129" spans="4:4">
      <c r="D129" s="132"/>
    </row>
    <row r="130" spans="4:4">
      <c r="D130" s="132"/>
    </row>
    <row r="131" spans="4:4">
      <c r="D131" s="132"/>
    </row>
    <row r="132" spans="4:4">
      <c r="D132" s="132"/>
    </row>
    <row r="133" spans="4:4">
      <c r="D133" s="132"/>
    </row>
    <row r="134" spans="4:4">
      <c r="D134" s="132"/>
    </row>
    <row r="135" spans="4:4">
      <c r="D135" s="132"/>
    </row>
    <row r="136" spans="4:4">
      <c r="D136" s="132"/>
    </row>
    <row r="137" spans="4:4">
      <c r="D137" s="132"/>
    </row>
    <row r="138" spans="4:4">
      <c r="D138" s="132"/>
    </row>
    <row r="139" spans="4:4">
      <c r="D139" s="132"/>
    </row>
    <row r="140" spans="4:4">
      <c r="D140" s="132"/>
    </row>
    <row r="141" spans="4:4">
      <c r="D141" s="132"/>
    </row>
    <row r="142" spans="4:4">
      <c r="D142" s="132"/>
    </row>
    <row r="143" spans="4:4">
      <c r="D143" s="132"/>
    </row>
    <row r="144" spans="4:4">
      <c r="D144" s="132"/>
    </row>
    <row r="145" spans="4:4">
      <c r="D145" s="132"/>
    </row>
    <row r="146" spans="4:4">
      <c r="D146" s="132"/>
    </row>
    <row r="147" spans="4:4">
      <c r="D147" s="132"/>
    </row>
    <row r="148" spans="4:4">
      <c r="D148" s="132"/>
    </row>
    <row r="149" spans="4:4">
      <c r="D149" s="132"/>
    </row>
    <row r="150" spans="4:4">
      <c r="D150" s="132"/>
    </row>
    <row r="151" spans="4:4">
      <c r="D151" s="132"/>
    </row>
    <row r="152" spans="4:4">
      <c r="D152" s="132"/>
    </row>
    <row r="153" spans="4:4">
      <c r="D153" s="132"/>
    </row>
    <row r="154" spans="4:4">
      <c r="D154" s="132"/>
    </row>
    <row r="155" spans="4:4">
      <c r="D155" s="132"/>
    </row>
    <row r="156" spans="4:4">
      <c r="D156" s="132"/>
    </row>
    <row r="157" spans="4:4">
      <c r="D157" s="132"/>
    </row>
    <row r="158" spans="4:4">
      <c r="D158" s="132"/>
    </row>
    <row r="159" spans="4:4">
      <c r="D159" s="132"/>
    </row>
    <row r="160" spans="4:4">
      <c r="D160" s="132"/>
    </row>
    <row r="161" spans="4:4">
      <c r="D161" s="132"/>
    </row>
    <row r="162" spans="4:4">
      <c r="D162" s="132"/>
    </row>
    <row r="163" spans="4:4">
      <c r="D163" s="132"/>
    </row>
    <row r="164" spans="4:4">
      <c r="D164" s="132"/>
    </row>
    <row r="165" spans="4:4">
      <c r="D165" s="132"/>
    </row>
  </sheetData>
  <mergeCells count="3">
    <mergeCell ref="A6:D6"/>
    <mergeCell ref="A19:B19"/>
    <mergeCell ref="B1:D3"/>
  </mergeCells>
  <pageMargins left="1.181102362204724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8"/>
  <sheetViews>
    <sheetView view="pageBreakPreview" zoomScaleSheetLayoutView="100" workbookViewId="0">
      <selection activeCell="A3" sqref="A3:C3"/>
    </sheetView>
  </sheetViews>
  <sheetFormatPr defaultRowHeight="12.75"/>
  <cols>
    <col min="1" max="1" width="14.5703125" customWidth="1"/>
    <col min="2" max="2" width="46.42578125" customWidth="1"/>
    <col min="3" max="3" width="67.42578125" customWidth="1"/>
  </cols>
  <sheetData>
    <row r="1" spans="1:10" ht="74.25" customHeight="1">
      <c r="A1" s="2"/>
      <c r="B1" s="2"/>
      <c r="C1" s="190" t="s">
        <v>382</v>
      </c>
      <c r="D1" s="69"/>
      <c r="E1" s="69"/>
      <c r="F1" s="3"/>
      <c r="G1" s="3"/>
      <c r="H1" s="3"/>
      <c r="I1" s="3"/>
      <c r="J1" s="3"/>
    </row>
    <row r="2" spans="1:10" ht="18.75">
      <c r="A2" s="2"/>
      <c r="B2" s="2"/>
      <c r="C2" s="2"/>
    </row>
    <row r="3" spans="1:10" ht="66" customHeight="1" thickBot="1">
      <c r="A3" s="338" t="s">
        <v>301</v>
      </c>
      <c r="B3" s="338"/>
      <c r="C3" s="338"/>
    </row>
    <row r="4" spans="1:10" s="7" customFormat="1" ht="64.900000000000006" customHeight="1">
      <c r="A4" s="4" t="s">
        <v>0</v>
      </c>
      <c r="B4" s="5" t="s">
        <v>1</v>
      </c>
      <c r="C4" s="6" t="s">
        <v>2</v>
      </c>
    </row>
    <row r="5" spans="1:10">
      <c r="A5" s="339" t="s">
        <v>302</v>
      </c>
      <c r="B5" s="340"/>
      <c r="C5" s="341"/>
    </row>
    <row r="6" spans="1:10">
      <c r="A6" s="170">
        <v>801</v>
      </c>
      <c r="B6" s="170" t="s">
        <v>224</v>
      </c>
      <c r="C6" s="171" t="s">
        <v>225</v>
      </c>
    </row>
    <row r="7" spans="1:10">
      <c r="A7" s="101" t="s">
        <v>124</v>
      </c>
      <c r="B7" s="102" t="s">
        <v>155</v>
      </c>
      <c r="C7" s="103" t="s">
        <v>156</v>
      </c>
    </row>
    <row r="8" spans="1:10">
      <c r="A8" s="101" t="s">
        <v>124</v>
      </c>
      <c r="B8" s="102" t="s">
        <v>157</v>
      </c>
      <c r="C8" s="103" t="s">
        <v>158</v>
      </c>
    </row>
  </sheetData>
  <mergeCells count="2">
    <mergeCell ref="A3:C3"/>
    <mergeCell ref="A5:C5"/>
  </mergeCells>
  <pageMargins left="1.1811023622047245" right="0.39370078740157483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15"/>
  <sheetViews>
    <sheetView zoomScaleNormal="100" workbookViewId="0">
      <selection activeCell="B12" sqref="B12"/>
    </sheetView>
  </sheetViews>
  <sheetFormatPr defaultRowHeight="12.75"/>
  <cols>
    <col min="1" max="1" width="59.7109375" style="316" customWidth="1"/>
    <col min="2" max="2" width="24.85546875" style="316" customWidth="1"/>
    <col min="3" max="3" width="10.5703125" style="316" customWidth="1"/>
    <col min="4" max="256" width="9.140625" style="316"/>
    <col min="257" max="257" width="70.85546875" style="316" customWidth="1"/>
    <col min="258" max="258" width="19.140625" style="316" customWidth="1"/>
    <col min="259" max="259" width="13.7109375" style="316" customWidth="1"/>
    <col min="260" max="512" width="9.140625" style="316"/>
    <col min="513" max="513" width="70.85546875" style="316" customWidth="1"/>
    <col min="514" max="514" width="19.140625" style="316" customWidth="1"/>
    <col min="515" max="515" width="13.7109375" style="316" customWidth="1"/>
    <col min="516" max="768" width="9.140625" style="316"/>
    <col min="769" max="769" width="70.85546875" style="316" customWidth="1"/>
    <col min="770" max="770" width="19.140625" style="316" customWidth="1"/>
    <col min="771" max="771" width="13.7109375" style="316" customWidth="1"/>
    <col min="772" max="1024" width="9.140625" style="316"/>
    <col min="1025" max="1025" width="70.85546875" style="316" customWidth="1"/>
    <col min="1026" max="1026" width="19.140625" style="316" customWidth="1"/>
    <col min="1027" max="1027" width="13.7109375" style="316" customWidth="1"/>
    <col min="1028" max="1280" width="9.140625" style="316"/>
    <col min="1281" max="1281" width="70.85546875" style="316" customWidth="1"/>
    <col min="1282" max="1282" width="19.140625" style="316" customWidth="1"/>
    <col min="1283" max="1283" width="13.7109375" style="316" customWidth="1"/>
    <col min="1284" max="1536" width="9.140625" style="316"/>
    <col min="1537" max="1537" width="70.85546875" style="316" customWidth="1"/>
    <col min="1538" max="1538" width="19.140625" style="316" customWidth="1"/>
    <col min="1539" max="1539" width="13.7109375" style="316" customWidth="1"/>
    <col min="1540" max="1792" width="9.140625" style="316"/>
    <col min="1793" max="1793" width="70.85546875" style="316" customWidth="1"/>
    <col min="1794" max="1794" width="19.140625" style="316" customWidth="1"/>
    <col min="1795" max="1795" width="13.7109375" style="316" customWidth="1"/>
    <col min="1796" max="2048" width="9.140625" style="316"/>
    <col min="2049" max="2049" width="70.85546875" style="316" customWidth="1"/>
    <col min="2050" max="2050" width="19.140625" style="316" customWidth="1"/>
    <col min="2051" max="2051" width="13.7109375" style="316" customWidth="1"/>
    <col min="2052" max="2304" width="9.140625" style="316"/>
    <col min="2305" max="2305" width="70.85546875" style="316" customWidth="1"/>
    <col min="2306" max="2306" width="19.140625" style="316" customWidth="1"/>
    <col min="2307" max="2307" width="13.7109375" style="316" customWidth="1"/>
    <col min="2308" max="2560" width="9.140625" style="316"/>
    <col min="2561" max="2561" width="70.85546875" style="316" customWidth="1"/>
    <col min="2562" max="2562" width="19.140625" style="316" customWidth="1"/>
    <col min="2563" max="2563" width="13.7109375" style="316" customWidth="1"/>
    <col min="2564" max="2816" width="9.140625" style="316"/>
    <col min="2817" max="2817" width="70.85546875" style="316" customWidth="1"/>
    <col min="2818" max="2818" width="19.140625" style="316" customWidth="1"/>
    <col min="2819" max="2819" width="13.7109375" style="316" customWidth="1"/>
    <col min="2820" max="3072" width="9.140625" style="316"/>
    <col min="3073" max="3073" width="70.85546875" style="316" customWidth="1"/>
    <col min="3074" max="3074" width="19.140625" style="316" customWidth="1"/>
    <col min="3075" max="3075" width="13.7109375" style="316" customWidth="1"/>
    <col min="3076" max="3328" width="9.140625" style="316"/>
    <col min="3329" max="3329" width="70.85546875" style="316" customWidth="1"/>
    <col min="3330" max="3330" width="19.140625" style="316" customWidth="1"/>
    <col min="3331" max="3331" width="13.7109375" style="316" customWidth="1"/>
    <col min="3332" max="3584" width="9.140625" style="316"/>
    <col min="3585" max="3585" width="70.85546875" style="316" customWidth="1"/>
    <col min="3586" max="3586" width="19.140625" style="316" customWidth="1"/>
    <col min="3587" max="3587" width="13.7109375" style="316" customWidth="1"/>
    <col min="3588" max="3840" width="9.140625" style="316"/>
    <col min="3841" max="3841" width="70.85546875" style="316" customWidth="1"/>
    <col min="3842" max="3842" width="19.140625" style="316" customWidth="1"/>
    <col min="3843" max="3843" width="13.7109375" style="316" customWidth="1"/>
    <col min="3844" max="4096" width="9.140625" style="316"/>
    <col min="4097" max="4097" width="70.85546875" style="316" customWidth="1"/>
    <col min="4098" max="4098" width="19.140625" style="316" customWidth="1"/>
    <col min="4099" max="4099" width="13.7109375" style="316" customWidth="1"/>
    <col min="4100" max="4352" width="9.140625" style="316"/>
    <col min="4353" max="4353" width="70.85546875" style="316" customWidth="1"/>
    <col min="4354" max="4354" width="19.140625" style="316" customWidth="1"/>
    <col min="4355" max="4355" width="13.7109375" style="316" customWidth="1"/>
    <col min="4356" max="4608" width="9.140625" style="316"/>
    <col min="4609" max="4609" width="70.85546875" style="316" customWidth="1"/>
    <col min="4610" max="4610" width="19.140625" style="316" customWidth="1"/>
    <col min="4611" max="4611" width="13.7109375" style="316" customWidth="1"/>
    <col min="4612" max="4864" width="9.140625" style="316"/>
    <col min="4865" max="4865" width="70.85546875" style="316" customWidth="1"/>
    <col min="4866" max="4866" width="19.140625" style="316" customWidth="1"/>
    <col min="4867" max="4867" width="13.7109375" style="316" customWidth="1"/>
    <col min="4868" max="5120" width="9.140625" style="316"/>
    <col min="5121" max="5121" width="70.85546875" style="316" customWidth="1"/>
    <col min="5122" max="5122" width="19.140625" style="316" customWidth="1"/>
    <col min="5123" max="5123" width="13.7109375" style="316" customWidth="1"/>
    <col min="5124" max="5376" width="9.140625" style="316"/>
    <col min="5377" max="5377" width="70.85546875" style="316" customWidth="1"/>
    <col min="5378" max="5378" width="19.140625" style="316" customWidth="1"/>
    <col min="5379" max="5379" width="13.7109375" style="316" customWidth="1"/>
    <col min="5380" max="5632" width="9.140625" style="316"/>
    <col min="5633" max="5633" width="70.85546875" style="316" customWidth="1"/>
    <col min="5634" max="5634" width="19.140625" style="316" customWidth="1"/>
    <col min="5635" max="5635" width="13.7109375" style="316" customWidth="1"/>
    <col min="5636" max="5888" width="9.140625" style="316"/>
    <col min="5889" max="5889" width="70.85546875" style="316" customWidth="1"/>
    <col min="5890" max="5890" width="19.140625" style="316" customWidth="1"/>
    <col min="5891" max="5891" width="13.7109375" style="316" customWidth="1"/>
    <col min="5892" max="6144" width="9.140625" style="316"/>
    <col min="6145" max="6145" width="70.85546875" style="316" customWidth="1"/>
    <col min="6146" max="6146" width="19.140625" style="316" customWidth="1"/>
    <col min="6147" max="6147" width="13.7109375" style="316" customWidth="1"/>
    <col min="6148" max="6400" width="9.140625" style="316"/>
    <col min="6401" max="6401" width="70.85546875" style="316" customWidth="1"/>
    <col min="6402" max="6402" width="19.140625" style="316" customWidth="1"/>
    <col min="6403" max="6403" width="13.7109375" style="316" customWidth="1"/>
    <col min="6404" max="6656" width="9.140625" style="316"/>
    <col min="6657" max="6657" width="70.85546875" style="316" customWidth="1"/>
    <col min="6658" max="6658" width="19.140625" style="316" customWidth="1"/>
    <col min="6659" max="6659" width="13.7109375" style="316" customWidth="1"/>
    <col min="6660" max="6912" width="9.140625" style="316"/>
    <col min="6913" max="6913" width="70.85546875" style="316" customWidth="1"/>
    <col min="6914" max="6914" width="19.140625" style="316" customWidth="1"/>
    <col min="6915" max="6915" width="13.7109375" style="316" customWidth="1"/>
    <col min="6916" max="7168" width="9.140625" style="316"/>
    <col min="7169" max="7169" width="70.85546875" style="316" customWidth="1"/>
    <col min="7170" max="7170" width="19.140625" style="316" customWidth="1"/>
    <col min="7171" max="7171" width="13.7109375" style="316" customWidth="1"/>
    <col min="7172" max="7424" width="9.140625" style="316"/>
    <col min="7425" max="7425" width="70.85546875" style="316" customWidth="1"/>
    <col min="7426" max="7426" width="19.140625" style="316" customWidth="1"/>
    <col min="7427" max="7427" width="13.7109375" style="316" customWidth="1"/>
    <col min="7428" max="7680" width="9.140625" style="316"/>
    <col min="7681" max="7681" width="70.85546875" style="316" customWidth="1"/>
    <col min="7682" max="7682" width="19.140625" style="316" customWidth="1"/>
    <col min="7683" max="7683" width="13.7109375" style="316" customWidth="1"/>
    <col min="7684" max="7936" width="9.140625" style="316"/>
    <col min="7937" max="7937" width="70.85546875" style="316" customWidth="1"/>
    <col min="7938" max="7938" width="19.140625" style="316" customWidth="1"/>
    <col min="7939" max="7939" width="13.7109375" style="316" customWidth="1"/>
    <col min="7940" max="8192" width="9.140625" style="316"/>
    <col min="8193" max="8193" width="70.85546875" style="316" customWidth="1"/>
    <col min="8194" max="8194" width="19.140625" style="316" customWidth="1"/>
    <col min="8195" max="8195" width="13.7109375" style="316" customWidth="1"/>
    <col min="8196" max="8448" width="9.140625" style="316"/>
    <col min="8449" max="8449" width="70.85546875" style="316" customWidth="1"/>
    <col min="8450" max="8450" width="19.140625" style="316" customWidth="1"/>
    <col min="8451" max="8451" width="13.7109375" style="316" customWidth="1"/>
    <col min="8452" max="8704" width="9.140625" style="316"/>
    <col min="8705" max="8705" width="70.85546875" style="316" customWidth="1"/>
    <col min="8706" max="8706" width="19.140625" style="316" customWidth="1"/>
    <col min="8707" max="8707" width="13.7109375" style="316" customWidth="1"/>
    <col min="8708" max="8960" width="9.140625" style="316"/>
    <col min="8961" max="8961" width="70.85546875" style="316" customWidth="1"/>
    <col min="8962" max="8962" width="19.140625" style="316" customWidth="1"/>
    <col min="8963" max="8963" width="13.7109375" style="316" customWidth="1"/>
    <col min="8964" max="9216" width="9.140625" style="316"/>
    <col min="9217" max="9217" width="70.85546875" style="316" customWidth="1"/>
    <col min="9218" max="9218" width="19.140625" style="316" customWidth="1"/>
    <col min="9219" max="9219" width="13.7109375" style="316" customWidth="1"/>
    <col min="9220" max="9472" width="9.140625" style="316"/>
    <col min="9473" max="9473" width="70.85546875" style="316" customWidth="1"/>
    <col min="9474" max="9474" width="19.140625" style="316" customWidth="1"/>
    <col min="9475" max="9475" width="13.7109375" style="316" customWidth="1"/>
    <col min="9476" max="9728" width="9.140625" style="316"/>
    <col min="9729" max="9729" width="70.85546875" style="316" customWidth="1"/>
    <col min="9730" max="9730" width="19.140625" style="316" customWidth="1"/>
    <col min="9731" max="9731" width="13.7109375" style="316" customWidth="1"/>
    <col min="9732" max="9984" width="9.140625" style="316"/>
    <col min="9985" max="9985" width="70.85546875" style="316" customWidth="1"/>
    <col min="9986" max="9986" width="19.140625" style="316" customWidth="1"/>
    <col min="9987" max="9987" width="13.7109375" style="316" customWidth="1"/>
    <col min="9988" max="10240" width="9.140625" style="316"/>
    <col min="10241" max="10241" width="70.85546875" style="316" customWidth="1"/>
    <col min="10242" max="10242" width="19.140625" style="316" customWidth="1"/>
    <col min="10243" max="10243" width="13.7109375" style="316" customWidth="1"/>
    <col min="10244" max="10496" width="9.140625" style="316"/>
    <col min="10497" max="10497" width="70.85546875" style="316" customWidth="1"/>
    <col min="10498" max="10498" width="19.140625" style="316" customWidth="1"/>
    <col min="10499" max="10499" width="13.7109375" style="316" customWidth="1"/>
    <col min="10500" max="10752" width="9.140625" style="316"/>
    <col min="10753" max="10753" width="70.85546875" style="316" customWidth="1"/>
    <col min="10754" max="10754" width="19.140625" style="316" customWidth="1"/>
    <col min="10755" max="10755" width="13.7109375" style="316" customWidth="1"/>
    <col min="10756" max="11008" width="9.140625" style="316"/>
    <col min="11009" max="11009" width="70.85546875" style="316" customWidth="1"/>
    <col min="11010" max="11010" width="19.140625" style="316" customWidth="1"/>
    <col min="11011" max="11011" width="13.7109375" style="316" customWidth="1"/>
    <col min="11012" max="11264" width="9.140625" style="316"/>
    <col min="11265" max="11265" width="70.85546875" style="316" customWidth="1"/>
    <col min="11266" max="11266" width="19.140625" style="316" customWidth="1"/>
    <col min="11267" max="11267" width="13.7109375" style="316" customWidth="1"/>
    <col min="11268" max="11520" width="9.140625" style="316"/>
    <col min="11521" max="11521" width="70.85546875" style="316" customWidth="1"/>
    <col min="11522" max="11522" width="19.140625" style="316" customWidth="1"/>
    <col min="11523" max="11523" width="13.7109375" style="316" customWidth="1"/>
    <col min="11524" max="11776" width="9.140625" style="316"/>
    <col min="11777" max="11777" width="70.85546875" style="316" customWidth="1"/>
    <col min="11778" max="11778" width="19.140625" style="316" customWidth="1"/>
    <col min="11779" max="11779" width="13.7109375" style="316" customWidth="1"/>
    <col min="11780" max="12032" width="9.140625" style="316"/>
    <col min="12033" max="12033" width="70.85546875" style="316" customWidth="1"/>
    <col min="12034" max="12034" width="19.140625" style="316" customWidth="1"/>
    <col min="12035" max="12035" width="13.7109375" style="316" customWidth="1"/>
    <col min="12036" max="12288" width="9.140625" style="316"/>
    <col min="12289" max="12289" width="70.85546875" style="316" customWidth="1"/>
    <col min="12290" max="12290" width="19.140625" style="316" customWidth="1"/>
    <col min="12291" max="12291" width="13.7109375" style="316" customWidth="1"/>
    <col min="12292" max="12544" width="9.140625" style="316"/>
    <col min="12545" max="12545" width="70.85546875" style="316" customWidth="1"/>
    <col min="12546" max="12546" width="19.140625" style="316" customWidth="1"/>
    <col min="12547" max="12547" width="13.7109375" style="316" customWidth="1"/>
    <col min="12548" max="12800" width="9.140625" style="316"/>
    <col min="12801" max="12801" width="70.85546875" style="316" customWidth="1"/>
    <col min="12802" max="12802" width="19.140625" style="316" customWidth="1"/>
    <col min="12803" max="12803" width="13.7109375" style="316" customWidth="1"/>
    <col min="12804" max="13056" width="9.140625" style="316"/>
    <col min="13057" max="13057" width="70.85546875" style="316" customWidth="1"/>
    <col min="13058" max="13058" width="19.140625" style="316" customWidth="1"/>
    <col min="13059" max="13059" width="13.7109375" style="316" customWidth="1"/>
    <col min="13060" max="13312" width="9.140625" style="316"/>
    <col min="13313" max="13313" width="70.85546875" style="316" customWidth="1"/>
    <col min="13314" max="13314" width="19.140625" style="316" customWidth="1"/>
    <col min="13315" max="13315" width="13.7109375" style="316" customWidth="1"/>
    <col min="13316" max="13568" width="9.140625" style="316"/>
    <col min="13569" max="13569" width="70.85546875" style="316" customWidth="1"/>
    <col min="13570" max="13570" width="19.140625" style="316" customWidth="1"/>
    <col min="13571" max="13571" width="13.7109375" style="316" customWidth="1"/>
    <col min="13572" max="13824" width="9.140625" style="316"/>
    <col min="13825" max="13825" width="70.85546875" style="316" customWidth="1"/>
    <col min="13826" max="13826" width="19.140625" style="316" customWidth="1"/>
    <col min="13827" max="13827" width="13.7109375" style="316" customWidth="1"/>
    <col min="13828" max="14080" width="9.140625" style="316"/>
    <col min="14081" max="14081" width="70.85546875" style="316" customWidth="1"/>
    <col min="14082" max="14082" width="19.140625" style="316" customWidth="1"/>
    <col min="14083" max="14083" width="13.7109375" style="316" customWidth="1"/>
    <col min="14084" max="14336" width="9.140625" style="316"/>
    <col min="14337" max="14337" width="70.85546875" style="316" customWidth="1"/>
    <col min="14338" max="14338" width="19.140625" style="316" customWidth="1"/>
    <col min="14339" max="14339" width="13.7109375" style="316" customWidth="1"/>
    <col min="14340" max="14592" width="9.140625" style="316"/>
    <col min="14593" max="14593" width="70.85546875" style="316" customWidth="1"/>
    <col min="14594" max="14594" width="19.140625" style="316" customWidth="1"/>
    <col min="14595" max="14595" width="13.7109375" style="316" customWidth="1"/>
    <col min="14596" max="14848" width="9.140625" style="316"/>
    <col min="14849" max="14849" width="70.85546875" style="316" customWidth="1"/>
    <col min="14850" max="14850" width="19.140625" style="316" customWidth="1"/>
    <col min="14851" max="14851" width="13.7109375" style="316" customWidth="1"/>
    <col min="14852" max="15104" width="9.140625" style="316"/>
    <col min="15105" max="15105" width="70.85546875" style="316" customWidth="1"/>
    <col min="15106" max="15106" width="19.140625" style="316" customWidth="1"/>
    <col min="15107" max="15107" width="13.7109375" style="316" customWidth="1"/>
    <col min="15108" max="15360" width="9.140625" style="316"/>
    <col min="15361" max="15361" width="70.85546875" style="316" customWidth="1"/>
    <col min="15362" max="15362" width="19.140625" style="316" customWidth="1"/>
    <col min="15363" max="15363" width="13.7109375" style="316" customWidth="1"/>
    <col min="15364" max="15616" width="9.140625" style="316"/>
    <col min="15617" max="15617" width="70.85546875" style="316" customWidth="1"/>
    <col min="15618" max="15618" width="19.140625" style="316" customWidth="1"/>
    <col min="15619" max="15619" width="13.7109375" style="316" customWidth="1"/>
    <col min="15620" max="15872" width="9.140625" style="316"/>
    <col min="15873" max="15873" width="70.85546875" style="316" customWidth="1"/>
    <col min="15874" max="15874" width="19.140625" style="316" customWidth="1"/>
    <col min="15875" max="15875" width="13.7109375" style="316" customWidth="1"/>
    <col min="15876" max="16128" width="9.140625" style="316"/>
    <col min="16129" max="16129" width="70.85546875" style="316" customWidth="1"/>
    <col min="16130" max="16130" width="19.140625" style="316" customWidth="1"/>
    <col min="16131" max="16131" width="13.7109375" style="316" customWidth="1"/>
    <col min="16132" max="16384" width="9.140625" style="316"/>
  </cols>
  <sheetData>
    <row r="1" spans="1:5" ht="97.5" customHeight="1">
      <c r="A1" s="23"/>
      <c r="B1" s="368" t="s">
        <v>397</v>
      </c>
      <c r="C1" s="368"/>
      <c r="D1" s="368"/>
      <c r="E1" s="368"/>
    </row>
    <row r="2" spans="1:5" ht="56.25" customHeight="1">
      <c r="A2" s="338" t="s">
        <v>384</v>
      </c>
      <c r="B2" s="338"/>
      <c r="C2" s="338"/>
      <c r="D2" s="338"/>
      <c r="E2" s="338"/>
    </row>
    <row r="3" spans="1:5" ht="25.5">
      <c r="A3" s="23"/>
      <c r="B3" s="23"/>
      <c r="E3" s="369" t="s">
        <v>385</v>
      </c>
    </row>
    <row r="4" spans="1:5" ht="38.25">
      <c r="A4" s="60"/>
      <c r="B4" s="109" t="s">
        <v>386</v>
      </c>
      <c r="C4" s="79" t="s">
        <v>387</v>
      </c>
      <c r="D4" s="79" t="s">
        <v>388</v>
      </c>
      <c r="E4" s="79" t="s">
        <v>389</v>
      </c>
    </row>
    <row r="5" spans="1:5">
      <c r="A5" s="60" t="s">
        <v>390</v>
      </c>
      <c r="B5" s="60"/>
      <c r="C5" s="370"/>
      <c r="D5" s="370"/>
      <c r="E5" s="370"/>
    </row>
    <row r="6" spans="1:5" ht="17.25" customHeight="1">
      <c r="A6" s="60" t="s">
        <v>391</v>
      </c>
      <c r="B6" s="140" t="s">
        <v>398</v>
      </c>
      <c r="C6" s="371">
        <v>0</v>
      </c>
      <c r="D6" s="371">
        <v>0</v>
      </c>
      <c r="E6" s="371">
        <v>0</v>
      </c>
    </row>
    <row r="7" spans="1:5">
      <c r="A7" s="60" t="s">
        <v>392</v>
      </c>
      <c r="B7" s="60"/>
      <c r="C7" s="60"/>
      <c r="D7" s="370"/>
      <c r="E7" s="370"/>
    </row>
    <row r="8" spans="1:5">
      <c r="A8" s="375" t="s">
        <v>403</v>
      </c>
      <c r="B8" s="376" t="s">
        <v>399</v>
      </c>
      <c r="C8" s="371">
        <v>0</v>
      </c>
      <c r="D8" s="371">
        <v>0</v>
      </c>
      <c r="E8" s="371">
        <v>0</v>
      </c>
    </row>
    <row r="9" spans="1:5" ht="24.75" customHeight="1">
      <c r="A9" s="375" t="s">
        <v>393</v>
      </c>
      <c r="B9" s="376" t="s">
        <v>400</v>
      </c>
      <c r="C9" s="371">
        <v>0</v>
      </c>
      <c r="D9" s="371">
        <v>0</v>
      </c>
      <c r="E9" s="371">
        <v>0</v>
      </c>
    </row>
    <row r="10" spans="1:5" ht="24.75" customHeight="1">
      <c r="A10" s="375" t="s">
        <v>394</v>
      </c>
      <c r="B10" s="376" t="s">
        <v>401</v>
      </c>
      <c r="C10" s="371">
        <v>0</v>
      </c>
      <c r="D10" s="371">
        <v>0</v>
      </c>
      <c r="E10" s="371">
        <v>0</v>
      </c>
    </row>
    <row r="11" spans="1:5" ht="24.75" customHeight="1">
      <c r="A11" s="375" t="s">
        <v>395</v>
      </c>
      <c r="B11" s="376" t="s">
        <v>402</v>
      </c>
      <c r="C11" s="371">
        <v>0</v>
      </c>
      <c r="D11" s="371">
        <v>0</v>
      </c>
      <c r="E11" s="371">
        <v>0</v>
      </c>
    </row>
    <row r="12" spans="1:5" ht="24.75" customHeight="1">
      <c r="A12" s="375" t="s">
        <v>396</v>
      </c>
      <c r="B12" s="376" t="s">
        <v>404</v>
      </c>
      <c r="C12" s="371">
        <v>0</v>
      </c>
      <c r="D12" s="371">
        <v>0</v>
      </c>
      <c r="E12" s="371">
        <v>0</v>
      </c>
    </row>
    <row r="13" spans="1:5">
      <c r="A13" s="372"/>
      <c r="B13" s="372"/>
      <c r="C13" s="373"/>
      <c r="D13" s="373"/>
      <c r="E13" s="373"/>
    </row>
    <row r="14" spans="1:5">
      <c r="A14" s="372"/>
      <c r="B14" s="372"/>
      <c r="C14" s="373"/>
      <c r="D14" s="373"/>
      <c r="E14" s="373"/>
    </row>
    <row r="15" spans="1:5">
      <c r="C15" s="374"/>
      <c r="D15" s="374"/>
      <c r="E15" s="374"/>
    </row>
  </sheetData>
  <mergeCells count="2">
    <mergeCell ref="B1:E1"/>
    <mergeCell ref="A2:E2"/>
  </mergeCells>
  <pageMargins left="0.7" right="0.7" top="0.75" bottom="0.75" header="0.3" footer="0.3"/>
  <pageSetup paperSize="9" scale="7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42"/>
  <sheetViews>
    <sheetView view="pageBreakPreview" zoomScaleSheetLayoutView="100" workbookViewId="0">
      <selection activeCell="C5" sqref="C5"/>
    </sheetView>
  </sheetViews>
  <sheetFormatPr defaultRowHeight="12.75"/>
  <cols>
    <col min="1" max="1" width="15.28515625" customWidth="1"/>
    <col min="2" max="2" width="24.7109375" style="16" customWidth="1"/>
    <col min="3" max="3" width="53.85546875" style="22" customWidth="1"/>
    <col min="4" max="4" width="12" style="16" hidden="1" customWidth="1"/>
    <col min="5" max="5" width="9.140625" hidden="1" customWidth="1"/>
    <col min="254" max="254" width="17.42578125" customWidth="1"/>
    <col min="255" max="255" width="25" customWidth="1"/>
    <col min="256" max="256" width="48.28515625" customWidth="1"/>
    <col min="257" max="258" width="19.5703125" customWidth="1"/>
    <col min="510" max="510" width="17.42578125" customWidth="1"/>
    <col min="511" max="511" width="25" customWidth="1"/>
    <col min="512" max="512" width="48.28515625" customWidth="1"/>
    <col min="513" max="514" width="19.5703125" customWidth="1"/>
    <col min="766" max="766" width="17.42578125" customWidth="1"/>
    <col min="767" max="767" width="25" customWidth="1"/>
    <col min="768" max="768" width="48.28515625" customWidth="1"/>
    <col min="769" max="770" width="19.5703125" customWidth="1"/>
    <col min="1022" max="1022" width="17.42578125" customWidth="1"/>
    <col min="1023" max="1023" width="25" customWidth="1"/>
    <col min="1024" max="1024" width="48.28515625" customWidth="1"/>
    <col min="1025" max="1026" width="19.5703125" customWidth="1"/>
    <col min="1278" max="1278" width="17.42578125" customWidth="1"/>
    <col min="1279" max="1279" width="25" customWidth="1"/>
    <col min="1280" max="1280" width="48.28515625" customWidth="1"/>
    <col min="1281" max="1282" width="19.5703125" customWidth="1"/>
    <col min="1534" max="1534" width="17.42578125" customWidth="1"/>
    <col min="1535" max="1535" width="25" customWidth="1"/>
    <col min="1536" max="1536" width="48.28515625" customWidth="1"/>
    <col min="1537" max="1538" width="19.5703125" customWidth="1"/>
    <col min="1790" max="1790" width="17.42578125" customWidth="1"/>
    <col min="1791" max="1791" width="25" customWidth="1"/>
    <col min="1792" max="1792" width="48.28515625" customWidth="1"/>
    <col min="1793" max="1794" width="19.5703125" customWidth="1"/>
    <col min="2046" max="2046" width="17.42578125" customWidth="1"/>
    <col min="2047" max="2047" width="25" customWidth="1"/>
    <col min="2048" max="2048" width="48.28515625" customWidth="1"/>
    <col min="2049" max="2050" width="19.5703125" customWidth="1"/>
    <col min="2302" max="2302" width="17.42578125" customWidth="1"/>
    <col min="2303" max="2303" width="25" customWidth="1"/>
    <col min="2304" max="2304" width="48.28515625" customWidth="1"/>
    <col min="2305" max="2306" width="19.5703125" customWidth="1"/>
    <col min="2558" max="2558" width="17.42578125" customWidth="1"/>
    <col min="2559" max="2559" width="25" customWidth="1"/>
    <col min="2560" max="2560" width="48.28515625" customWidth="1"/>
    <col min="2561" max="2562" width="19.5703125" customWidth="1"/>
    <col min="2814" max="2814" width="17.42578125" customWidth="1"/>
    <col min="2815" max="2815" width="25" customWidth="1"/>
    <col min="2816" max="2816" width="48.28515625" customWidth="1"/>
    <col min="2817" max="2818" width="19.5703125" customWidth="1"/>
    <col min="3070" max="3070" width="17.42578125" customWidth="1"/>
    <col min="3071" max="3071" width="25" customWidth="1"/>
    <col min="3072" max="3072" width="48.28515625" customWidth="1"/>
    <col min="3073" max="3074" width="19.5703125" customWidth="1"/>
    <col min="3326" max="3326" width="17.42578125" customWidth="1"/>
    <col min="3327" max="3327" width="25" customWidth="1"/>
    <col min="3328" max="3328" width="48.28515625" customWidth="1"/>
    <col min="3329" max="3330" width="19.5703125" customWidth="1"/>
    <col min="3582" max="3582" width="17.42578125" customWidth="1"/>
    <col min="3583" max="3583" width="25" customWidth="1"/>
    <col min="3584" max="3584" width="48.28515625" customWidth="1"/>
    <col min="3585" max="3586" width="19.5703125" customWidth="1"/>
    <col min="3838" max="3838" width="17.42578125" customWidth="1"/>
    <col min="3839" max="3839" width="25" customWidth="1"/>
    <col min="3840" max="3840" width="48.28515625" customWidth="1"/>
    <col min="3841" max="3842" width="19.5703125" customWidth="1"/>
    <col min="4094" max="4094" width="17.42578125" customWidth="1"/>
    <col min="4095" max="4095" width="25" customWidth="1"/>
    <col min="4096" max="4096" width="48.28515625" customWidth="1"/>
    <col min="4097" max="4098" width="19.5703125" customWidth="1"/>
    <col min="4350" max="4350" width="17.42578125" customWidth="1"/>
    <col min="4351" max="4351" width="25" customWidth="1"/>
    <col min="4352" max="4352" width="48.28515625" customWidth="1"/>
    <col min="4353" max="4354" width="19.5703125" customWidth="1"/>
    <col min="4606" max="4606" width="17.42578125" customWidth="1"/>
    <col min="4607" max="4607" width="25" customWidth="1"/>
    <col min="4608" max="4608" width="48.28515625" customWidth="1"/>
    <col min="4609" max="4610" width="19.5703125" customWidth="1"/>
    <col min="4862" max="4862" width="17.42578125" customWidth="1"/>
    <col min="4863" max="4863" width="25" customWidth="1"/>
    <col min="4864" max="4864" width="48.28515625" customWidth="1"/>
    <col min="4865" max="4866" width="19.5703125" customWidth="1"/>
    <col min="5118" max="5118" width="17.42578125" customWidth="1"/>
    <col min="5119" max="5119" width="25" customWidth="1"/>
    <col min="5120" max="5120" width="48.28515625" customWidth="1"/>
    <col min="5121" max="5122" width="19.5703125" customWidth="1"/>
    <col min="5374" max="5374" width="17.42578125" customWidth="1"/>
    <col min="5375" max="5375" width="25" customWidth="1"/>
    <col min="5376" max="5376" width="48.28515625" customWidth="1"/>
    <col min="5377" max="5378" width="19.5703125" customWidth="1"/>
    <col min="5630" max="5630" width="17.42578125" customWidth="1"/>
    <col min="5631" max="5631" width="25" customWidth="1"/>
    <col min="5632" max="5632" width="48.28515625" customWidth="1"/>
    <col min="5633" max="5634" width="19.5703125" customWidth="1"/>
    <col min="5886" max="5886" width="17.42578125" customWidth="1"/>
    <col min="5887" max="5887" width="25" customWidth="1"/>
    <col min="5888" max="5888" width="48.28515625" customWidth="1"/>
    <col min="5889" max="5890" width="19.5703125" customWidth="1"/>
    <col min="6142" max="6142" width="17.42578125" customWidth="1"/>
    <col min="6143" max="6143" width="25" customWidth="1"/>
    <col min="6144" max="6144" width="48.28515625" customWidth="1"/>
    <col min="6145" max="6146" width="19.5703125" customWidth="1"/>
    <col min="6398" max="6398" width="17.42578125" customWidth="1"/>
    <col min="6399" max="6399" width="25" customWidth="1"/>
    <col min="6400" max="6400" width="48.28515625" customWidth="1"/>
    <col min="6401" max="6402" width="19.5703125" customWidth="1"/>
    <col min="6654" max="6654" width="17.42578125" customWidth="1"/>
    <col min="6655" max="6655" width="25" customWidth="1"/>
    <col min="6656" max="6656" width="48.28515625" customWidth="1"/>
    <col min="6657" max="6658" width="19.5703125" customWidth="1"/>
    <col min="6910" max="6910" width="17.42578125" customWidth="1"/>
    <col min="6911" max="6911" width="25" customWidth="1"/>
    <col min="6912" max="6912" width="48.28515625" customWidth="1"/>
    <col min="6913" max="6914" width="19.5703125" customWidth="1"/>
    <col min="7166" max="7166" width="17.42578125" customWidth="1"/>
    <col min="7167" max="7167" width="25" customWidth="1"/>
    <col min="7168" max="7168" width="48.28515625" customWidth="1"/>
    <col min="7169" max="7170" width="19.5703125" customWidth="1"/>
    <col min="7422" max="7422" width="17.42578125" customWidth="1"/>
    <col min="7423" max="7423" width="25" customWidth="1"/>
    <col min="7424" max="7424" width="48.28515625" customWidth="1"/>
    <col min="7425" max="7426" width="19.5703125" customWidth="1"/>
    <col min="7678" max="7678" width="17.42578125" customWidth="1"/>
    <col min="7679" max="7679" width="25" customWidth="1"/>
    <col min="7680" max="7680" width="48.28515625" customWidth="1"/>
    <col min="7681" max="7682" width="19.5703125" customWidth="1"/>
    <col min="7934" max="7934" width="17.42578125" customWidth="1"/>
    <col min="7935" max="7935" width="25" customWidth="1"/>
    <col min="7936" max="7936" width="48.28515625" customWidth="1"/>
    <col min="7937" max="7938" width="19.5703125" customWidth="1"/>
    <col min="8190" max="8190" width="17.42578125" customWidth="1"/>
    <col min="8191" max="8191" width="25" customWidth="1"/>
    <col min="8192" max="8192" width="48.28515625" customWidth="1"/>
    <col min="8193" max="8194" width="19.5703125" customWidth="1"/>
    <col min="8446" max="8446" width="17.42578125" customWidth="1"/>
    <col min="8447" max="8447" width="25" customWidth="1"/>
    <col min="8448" max="8448" width="48.28515625" customWidth="1"/>
    <col min="8449" max="8450" width="19.5703125" customWidth="1"/>
    <col min="8702" max="8702" width="17.42578125" customWidth="1"/>
    <col min="8703" max="8703" width="25" customWidth="1"/>
    <col min="8704" max="8704" width="48.28515625" customWidth="1"/>
    <col min="8705" max="8706" width="19.5703125" customWidth="1"/>
    <col min="8958" max="8958" width="17.42578125" customWidth="1"/>
    <col min="8959" max="8959" width="25" customWidth="1"/>
    <col min="8960" max="8960" width="48.28515625" customWidth="1"/>
    <col min="8961" max="8962" width="19.5703125" customWidth="1"/>
    <col min="9214" max="9214" width="17.42578125" customWidth="1"/>
    <col min="9215" max="9215" width="25" customWidth="1"/>
    <col min="9216" max="9216" width="48.28515625" customWidth="1"/>
    <col min="9217" max="9218" width="19.5703125" customWidth="1"/>
    <col min="9470" max="9470" width="17.42578125" customWidth="1"/>
    <col min="9471" max="9471" width="25" customWidth="1"/>
    <col min="9472" max="9472" width="48.28515625" customWidth="1"/>
    <col min="9473" max="9474" width="19.5703125" customWidth="1"/>
    <col min="9726" max="9726" width="17.42578125" customWidth="1"/>
    <col min="9727" max="9727" width="25" customWidth="1"/>
    <col min="9728" max="9728" width="48.28515625" customWidth="1"/>
    <col min="9729" max="9730" width="19.5703125" customWidth="1"/>
    <col min="9982" max="9982" width="17.42578125" customWidth="1"/>
    <col min="9983" max="9983" width="25" customWidth="1"/>
    <col min="9984" max="9984" width="48.28515625" customWidth="1"/>
    <col min="9985" max="9986" width="19.5703125" customWidth="1"/>
    <col min="10238" max="10238" width="17.42578125" customWidth="1"/>
    <col min="10239" max="10239" width="25" customWidth="1"/>
    <col min="10240" max="10240" width="48.28515625" customWidth="1"/>
    <col min="10241" max="10242" width="19.5703125" customWidth="1"/>
    <col min="10494" max="10494" width="17.42578125" customWidth="1"/>
    <col min="10495" max="10495" width="25" customWidth="1"/>
    <col min="10496" max="10496" width="48.28515625" customWidth="1"/>
    <col min="10497" max="10498" width="19.5703125" customWidth="1"/>
    <col min="10750" max="10750" width="17.42578125" customWidth="1"/>
    <col min="10751" max="10751" width="25" customWidth="1"/>
    <col min="10752" max="10752" width="48.28515625" customWidth="1"/>
    <col min="10753" max="10754" width="19.5703125" customWidth="1"/>
    <col min="11006" max="11006" width="17.42578125" customWidth="1"/>
    <col min="11007" max="11007" width="25" customWidth="1"/>
    <col min="11008" max="11008" width="48.28515625" customWidth="1"/>
    <col min="11009" max="11010" width="19.5703125" customWidth="1"/>
    <col min="11262" max="11262" width="17.42578125" customWidth="1"/>
    <col min="11263" max="11263" width="25" customWidth="1"/>
    <col min="11264" max="11264" width="48.28515625" customWidth="1"/>
    <col min="11265" max="11266" width="19.5703125" customWidth="1"/>
    <col min="11518" max="11518" width="17.42578125" customWidth="1"/>
    <col min="11519" max="11519" width="25" customWidth="1"/>
    <col min="11520" max="11520" width="48.28515625" customWidth="1"/>
    <col min="11521" max="11522" width="19.5703125" customWidth="1"/>
    <col min="11774" max="11774" width="17.42578125" customWidth="1"/>
    <col min="11775" max="11775" width="25" customWidth="1"/>
    <col min="11776" max="11776" width="48.28515625" customWidth="1"/>
    <col min="11777" max="11778" width="19.5703125" customWidth="1"/>
    <col min="12030" max="12030" width="17.42578125" customWidth="1"/>
    <col min="12031" max="12031" width="25" customWidth="1"/>
    <col min="12032" max="12032" width="48.28515625" customWidth="1"/>
    <col min="12033" max="12034" width="19.5703125" customWidth="1"/>
    <col min="12286" max="12286" width="17.42578125" customWidth="1"/>
    <col min="12287" max="12287" width="25" customWidth="1"/>
    <col min="12288" max="12288" width="48.28515625" customWidth="1"/>
    <col min="12289" max="12290" width="19.5703125" customWidth="1"/>
    <col min="12542" max="12542" width="17.42578125" customWidth="1"/>
    <col min="12543" max="12543" width="25" customWidth="1"/>
    <col min="12544" max="12544" width="48.28515625" customWidth="1"/>
    <col min="12545" max="12546" width="19.5703125" customWidth="1"/>
    <col min="12798" max="12798" width="17.42578125" customWidth="1"/>
    <col min="12799" max="12799" width="25" customWidth="1"/>
    <col min="12800" max="12800" width="48.28515625" customWidth="1"/>
    <col min="12801" max="12802" width="19.5703125" customWidth="1"/>
    <col min="13054" max="13054" width="17.42578125" customWidth="1"/>
    <col min="13055" max="13055" width="25" customWidth="1"/>
    <col min="13056" max="13056" width="48.28515625" customWidth="1"/>
    <col min="13057" max="13058" width="19.5703125" customWidth="1"/>
    <col min="13310" max="13310" width="17.42578125" customWidth="1"/>
    <col min="13311" max="13311" width="25" customWidth="1"/>
    <col min="13312" max="13312" width="48.28515625" customWidth="1"/>
    <col min="13313" max="13314" width="19.5703125" customWidth="1"/>
    <col min="13566" max="13566" width="17.42578125" customWidth="1"/>
    <col min="13567" max="13567" width="25" customWidth="1"/>
    <col min="13568" max="13568" width="48.28515625" customWidth="1"/>
    <col min="13569" max="13570" width="19.5703125" customWidth="1"/>
    <col min="13822" max="13822" width="17.42578125" customWidth="1"/>
    <col min="13823" max="13823" width="25" customWidth="1"/>
    <col min="13824" max="13824" width="48.28515625" customWidth="1"/>
    <col min="13825" max="13826" width="19.5703125" customWidth="1"/>
    <col min="14078" max="14078" width="17.42578125" customWidth="1"/>
    <col min="14079" max="14079" width="25" customWidth="1"/>
    <col min="14080" max="14080" width="48.28515625" customWidth="1"/>
    <col min="14081" max="14082" width="19.5703125" customWidth="1"/>
    <col min="14334" max="14334" width="17.42578125" customWidth="1"/>
    <col min="14335" max="14335" width="25" customWidth="1"/>
    <col min="14336" max="14336" width="48.28515625" customWidth="1"/>
    <col min="14337" max="14338" width="19.5703125" customWidth="1"/>
    <col min="14590" max="14590" width="17.42578125" customWidth="1"/>
    <col min="14591" max="14591" width="25" customWidth="1"/>
    <col min="14592" max="14592" width="48.28515625" customWidth="1"/>
    <col min="14593" max="14594" width="19.5703125" customWidth="1"/>
    <col min="14846" max="14846" width="17.42578125" customWidth="1"/>
    <col min="14847" max="14847" width="25" customWidth="1"/>
    <col min="14848" max="14848" width="48.28515625" customWidth="1"/>
    <col min="14849" max="14850" width="19.5703125" customWidth="1"/>
    <col min="15102" max="15102" width="17.42578125" customWidth="1"/>
    <col min="15103" max="15103" width="25" customWidth="1"/>
    <col min="15104" max="15104" width="48.28515625" customWidth="1"/>
    <col min="15105" max="15106" width="19.5703125" customWidth="1"/>
    <col min="15358" max="15358" width="17.42578125" customWidth="1"/>
    <col min="15359" max="15359" width="25" customWidth="1"/>
    <col min="15360" max="15360" width="48.28515625" customWidth="1"/>
    <col min="15361" max="15362" width="19.5703125" customWidth="1"/>
    <col min="15614" max="15614" width="17.42578125" customWidth="1"/>
    <col min="15615" max="15615" width="25" customWidth="1"/>
    <col min="15616" max="15616" width="48.28515625" customWidth="1"/>
    <col min="15617" max="15618" width="19.5703125" customWidth="1"/>
    <col min="15870" max="15870" width="17.42578125" customWidth="1"/>
    <col min="15871" max="15871" width="25" customWidth="1"/>
    <col min="15872" max="15872" width="48.28515625" customWidth="1"/>
    <col min="15873" max="15874" width="19.5703125" customWidth="1"/>
    <col min="16126" max="16126" width="17.42578125" customWidth="1"/>
    <col min="16127" max="16127" width="25" customWidth="1"/>
    <col min="16128" max="16128" width="48.28515625" customWidth="1"/>
    <col min="16129" max="16130" width="19.5703125" customWidth="1"/>
  </cols>
  <sheetData>
    <row r="1" spans="1:6" s="8" customFormat="1" ht="80.25" customHeight="1">
      <c r="B1" s="11"/>
      <c r="C1" s="348" t="s">
        <v>405</v>
      </c>
      <c r="D1" s="348"/>
      <c r="E1" s="348"/>
      <c r="F1" s="348"/>
    </row>
    <row r="2" spans="1:6" s="43" customFormat="1" ht="47.25" customHeight="1">
      <c r="A2" s="342" t="s">
        <v>308</v>
      </c>
      <c r="B2" s="343"/>
      <c r="C2" s="343"/>
      <c r="D2" s="343"/>
    </row>
    <row r="3" spans="1:6" s="8" customFormat="1" ht="31.5" customHeight="1">
      <c r="A3" s="12"/>
      <c r="B3" s="13"/>
      <c r="C3" s="14"/>
      <c r="D3" s="349" t="s">
        <v>110</v>
      </c>
      <c r="E3" s="349"/>
      <c r="F3" s="349"/>
    </row>
    <row r="4" spans="1:6" s="43" customFormat="1" ht="38.25">
      <c r="A4" s="59" t="s">
        <v>7</v>
      </c>
      <c r="B4" s="59" t="s">
        <v>8</v>
      </c>
      <c r="C4" s="59" t="s">
        <v>4</v>
      </c>
      <c r="D4" s="79" t="s">
        <v>282</v>
      </c>
      <c r="E4" s="59" t="s">
        <v>226</v>
      </c>
      <c r="F4" s="79" t="s">
        <v>336</v>
      </c>
    </row>
    <row r="5" spans="1:6" s="15" customFormat="1" ht="15.75">
      <c r="A5" s="61">
        <v>1</v>
      </c>
      <c r="B5" s="61">
        <v>2</v>
      </c>
      <c r="C5" s="61">
        <v>3</v>
      </c>
      <c r="D5" s="61">
        <v>4</v>
      </c>
      <c r="E5" s="61"/>
      <c r="F5" s="61">
        <v>4</v>
      </c>
    </row>
    <row r="6" spans="1:6" s="43" customFormat="1" ht="18.75">
      <c r="A6" s="89" t="s">
        <v>151</v>
      </c>
      <c r="B6" s="153" t="s">
        <v>9</v>
      </c>
      <c r="C6" s="154" t="s">
        <v>10</v>
      </c>
      <c r="D6" s="155">
        <f>D7+D16</f>
        <v>351.76</v>
      </c>
      <c r="E6" s="155">
        <f t="shared" ref="E6:E21" si="0">F6-D6</f>
        <v>19.240000000000009</v>
      </c>
      <c r="F6" s="155">
        <f>F7+F16</f>
        <v>371</v>
      </c>
    </row>
    <row r="7" spans="1:6" s="43" customFormat="1" ht="18.75">
      <c r="A7" s="156"/>
      <c r="B7" s="153"/>
      <c r="C7" s="157" t="s">
        <v>11</v>
      </c>
      <c r="D7" s="155">
        <f>D8+D9+D10+D12+D15</f>
        <v>315.76</v>
      </c>
      <c r="E7" s="155">
        <f t="shared" si="0"/>
        <v>-24.759999999999991</v>
      </c>
      <c r="F7" s="155">
        <f>F8+F9+F10+F12+F15</f>
        <v>291</v>
      </c>
    </row>
    <row r="8" spans="1:6" s="43" customFormat="1" ht="18.75">
      <c r="A8" s="158">
        <v>182</v>
      </c>
      <c r="B8" s="159" t="s">
        <v>12</v>
      </c>
      <c r="C8" s="157" t="s">
        <v>13</v>
      </c>
      <c r="D8" s="160">
        <v>93.4</v>
      </c>
      <c r="E8" s="155">
        <f t="shared" si="0"/>
        <v>14.599999999999994</v>
      </c>
      <c r="F8" s="160">
        <v>108</v>
      </c>
    </row>
    <row r="9" spans="1:6" s="43" customFormat="1" ht="25.5" hidden="1">
      <c r="A9" s="158">
        <v>100</v>
      </c>
      <c r="B9" s="159" t="s">
        <v>116</v>
      </c>
      <c r="C9" s="157" t="s">
        <v>14</v>
      </c>
      <c r="D9" s="160"/>
      <c r="E9" s="155">
        <f t="shared" si="0"/>
        <v>0</v>
      </c>
      <c r="F9" s="160"/>
    </row>
    <row r="10" spans="1:6" s="44" customFormat="1" ht="18.75">
      <c r="A10" s="153">
        <v>182</v>
      </c>
      <c r="B10" s="153" t="s">
        <v>15</v>
      </c>
      <c r="C10" s="154" t="s">
        <v>16</v>
      </c>
      <c r="D10" s="155">
        <f>D11</f>
        <v>6.06</v>
      </c>
      <c r="E10" s="155">
        <f t="shared" si="0"/>
        <v>4.9400000000000004</v>
      </c>
      <c r="F10" s="155">
        <f>F11</f>
        <v>11</v>
      </c>
    </row>
    <row r="11" spans="1:6" s="43" customFormat="1" ht="18.75">
      <c r="A11" s="153">
        <v>182</v>
      </c>
      <c r="B11" s="158" t="s">
        <v>17</v>
      </c>
      <c r="C11" s="157" t="s">
        <v>18</v>
      </c>
      <c r="D11" s="160">
        <v>6.06</v>
      </c>
      <c r="E11" s="155">
        <f t="shared" si="0"/>
        <v>4.9400000000000004</v>
      </c>
      <c r="F11" s="160">
        <v>11</v>
      </c>
    </row>
    <row r="12" spans="1:6" s="44" customFormat="1" ht="18.75">
      <c r="A12" s="153">
        <v>182</v>
      </c>
      <c r="B12" s="153" t="s">
        <v>19</v>
      </c>
      <c r="C12" s="154" t="s">
        <v>20</v>
      </c>
      <c r="D12" s="155">
        <f>D13+D14</f>
        <v>197.39999999999998</v>
      </c>
      <c r="E12" s="155">
        <f t="shared" si="0"/>
        <v>-41.399999999999977</v>
      </c>
      <c r="F12" s="155">
        <f>F13+F14</f>
        <v>156</v>
      </c>
    </row>
    <row r="13" spans="1:6" s="44" customFormat="1" ht="18.75">
      <c r="A13" s="153">
        <v>182</v>
      </c>
      <c r="B13" s="158" t="s">
        <v>111</v>
      </c>
      <c r="C13" s="157" t="s">
        <v>149</v>
      </c>
      <c r="D13" s="160">
        <v>100.8</v>
      </c>
      <c r="E13" s="160">
        <f t="shared" si="0"/>
        <v>-16.799999999999997</v>
      </c>
      <c r="F13" s="160">
        <v>84</v>
      </c>
    </row>
    <row r="14" spans="1:6" s="43" customFormat="1" ht="18.75">
      <c r="A14" s="153">
        <v>182</v>
      </c>
      <c r="B14" s="158" t="s">
        <v>112</v>
      </c>
      <c r="C14" s="157" t="s">
        <v>150</v>
      </c>
      <c r="D14" s="160">
        <v>96.6</v>
      </c>
      <c r="E14" s="160">
        <f t="shared" si="0"/>
        <v>-24.599999999999994</v>
      </c>
      <c r="F14" s="160">
        <v>72</v>
      </c>
    </row>
    <row r="15" spans="1:6" s="44" customFormat="1" ht="18.75">
      <c r="A15" s="193" t="s">
        <v>124</v>
      </c>
      <c r="B15" s="153" t="s">
        <v>21</v>
      </c>
      <c r="C15" s="154" t="s">
        <v>22</v>
      </c>
      <c r="D15" s="155">
        <v>18.899999999999999</v>
      </c>
      <c r="E15" s="155">
        <f t="shared" si="0"/>
        <v>-2.8999999999999986</v>
      </c>
      <c r="F15" s="155">
        <v>16</v>
      </c>
    </row>
    <row r="16" spans="1:6" s="43" customFormat="1" ht="18.75">
      <c r="A16" s="161"/>
      <c r="B16" s="158"/>
      <c r="C16" s="157" t="s">
        <v>25</v>
      </c>
      <c r="D16" s="155">
        <f>D17+D19+D22</f>
        <v>36</v>
      </c>
      <c r="E16" s="155">
        <f t="shared" si="0"/>
        <v>44</v>
      </c>
      <c r="F16" s="155">
        <f>F17+F19+F22</f>
        <v>80</v>
      </c>
    </row>
    <row r="17" spans="1:6" s="44" customFormat="1" ht="25.5" hidden="1">
      <c r="A17" s="89" t="s">
        <v>124</v>
      </c>
      <c r="B17" s="153" t="s">
        <v>26</v>
      </c>
      <c r="C17" s="154" t="s">
        <v>27</v>
      </c>
      <c r="D17" s="155">
        <f>D18</f>
        <v>0</v>
      </c>
      <c r="E17" s="155">
        <f t="shared" si="0"/>
        <v>0</v>
      </c>
      <c r="F17" s="155">
        <f>F18</f>
        <v>0</v>
      </c>
    </row>
    <row r="18" spans="1:6" s="44" customFormat="1" ht="72" hidden="1" customHeight="1">
      <c r="A18" s="89" t="s">
        <v>124</v>
      </c>
      <c r="B18" s="158" t="s">
        <v>161</v>
      </c>
      <c r="C18" s="162" t="s">
        <v>241</v>
      </c>
      <c r="D18" s="160"/>
      <c r="E18" s="160">
        <f t="shared" si="0"/>
        <v>0</v>
      </c>
      <c r="F18" s="160"/>
    </row>
    <row r="19" spans="1:6" s="44" customFormat="1" ht="25.5">
      <c r="A19" s="153">
        <v>801</v>
      </c>
      <c r="B19" s="153" t="s">
        <v>28</v>
      </c>
      <c r="C19" s="163" t="s">
        <v>29</v>
      </c>
      <c r="D19" s="155">
        <f>D20+D21</f>
        <v>4.5</v>
      </c>
      <c r="E19" s="155">
        <f t="shared" si="0"/>
        <v>45.5</v>
      </c>
      <c r="F19" s="155">
        <f>F20+F21</f>
        <v>50</v>
      </c>
    </row>
    <row r="20" spans="1:6" s="44" customFormat="1" ht="25.5">
      <c r="A20" s="89" t="s">
        <v>124</v>
      </c>
      <c r="B20" s="158" t="s">
        <v>152</v>
      </c>
      <c r="C20" s="164" t="s">
        <v>153</v>
      </c>
      <c r="D20" s="155">
        <v>4.5</v>
      </c>
      <c r="E20" s="155">
        <f t="shared" si="0"/>
        <v>5.5</v>
      </c>
      <c r="F20" s="155">
        <v>10</v>
      </c>
    </row>
    <row r="21" spans="1:6" s="44" customFormat="1" ht="25.5">
      <c r="A21" s="89" t="s">
        <v>124</v>
      </c>
      <c r="B21" s="158" t="s">
        <v>165</v>
      </c>
      <c r="C21" s="164" t="s">
        <v>238</v>
      </c>
      <c r="D21" s="155"/>
      <c r="E21" s="155">
        <f t="shared" si="0"/>
        <v>40</v>
      </c>
      <c r="F21" s="155">
        <v>40</v>
      </c>
    </row>
    <row r="22" spans="1:6" s="44" customFormat="1" ht="18.75">
      <c r="A22" s="89" t="s">
        <v>124</v>
      </c>
      <c r="B22" s="153" t="s">
        <v>113</v>
      </c>
      <c r="C22" s="154" t="s">
        <v>114</v>
      </c>
      <c r="D22" s="155">
        <f>D23</f>
        <v>31.5</v>
      </c>
      <c r="E22" s="155">
        <f>F22-D22</f>
        <v>-1.5</v>
      </c>
      <c r="F22" s="155">
        <f>F23</f>
        <v>30</v>
      </c>
    </row>
    <row r="23" spans="1:6" s="44" customFormat="1" ht="25.5">
      <c r="A23" s="89" t="s">
        <v>124</v>
      </c>
      <c r="B23" s="159" t="s">
        <v>260</v>
      </c>
      <c r="C23" s="165" t="s">
        <v>261</v>
      </c>
      <c r="D23" s="155">
        <v>31.5</v>
      </c>
      <c r="E23" s="155">
        <f>F23-D23</f>
        <v>-1.5</v>
      </c>
      <c r="F23" s="155">
        <v>30</v>
      </c>
    </row>
    <row r="24" spans="1:6" s="45" customFormat="1" ht="18.75" hidden="1">
      <c r="A24" s="89" t="s">
        <v>124</v>
      </c>
      <c r="B24" s="153" t="s">
        <v>30</v>
      </c>
      <c r="C24" s="154" t="s">
        <v>31</v>
      </c>
      <c r="D24" s="155"/>
      <c r="E24" s="155"/>
      <c r="F24" s="155"/>
    </row>
    <row r="25" spans="1:6" s="46" customFormat="1" ht="25.5">
      <c r="A25" s="89" t="s">
        <v>124</v>
      </c>
      <c r="B25" s="153" t="s">
        <v>32</v>
      </c>
      <c r="C25" s="154" t="s">
        <v>33</v>
      </c>
      <c r="D25" s="155">
        <f>D26+D28+D29+D30</f>
        <v>9395.92</v>
      </c>
      <c r="E25" s="155">
        <f t="shared" ref="E25:E32" si="1">F25-D25</f>
        <v>1771.8799999999992</v>
      </c>
      <c r="F25" s="155">
        <f>F26</f>
        <v>11167.8</v>
      </c>
    </row>
    <row r="26" spans="1:6" s="46" customFormat="1" ht="25.5">
      <c r="A26" s="89" t="s">
        <v>124</v>
      </c>
      <c r="B26" s="158" t="s">
        <v>32</v>
      </c>
      <c r="C26" s="157" t="s">
        <v>33</v>
      </c>
      <c r="D26" s="155">
        <f>D27</f>
        <v>7573.64</v>
      </c>
      <c r="E26" s="155">
        <f t="shared" si="1"/>
        <v>3594.1599999999989</v>
      </c>
      <c r="F26" s="155">
        <f>F27+F29+F30+F31</f>
        <v>11167.8</v>
      </c>
    </row>
    <row r="27" spans="1:6" s="46" customFormat="1" ht="25.5">
      <c r="A27" s="89" t="s">
        <v>124</v>
      </c>
      <c r="B27" s="158" t="s">
        <v>287</v>
      </c>
      <c r="C27" s="157" t="s">
        <v>288</v>
      </c>
      <c r="D27" s="155">
        <v>7573.64</v>
      </c>
      <c r="E27" s="155">
        <f t="shared" si="1"/>
        <v>950.15999999999894</v>
      </c>
      <c r="F27" s="155">
        <f>7254.8+1269</f>
        <v>8523.7999999999993</v>
      </c>
    </row>
    <row r="28" spans="1:6" s="46" customFormat="1" ht="25.5" hidden="1">
      <c r="A28" s="89" t="s">
        <v>124</v>
      </c>
      <c r="B28" s="158" t="s">
        <v>289</v>
      </c>
      <c r="C28" s="157" t="s">
        <v>290</v>
      </c>
      <c r="D28" s="155">
        <v>0</v>
      </c>
      <c r="E28" s="155">
        <f t="shared" si="1"/>
        <v>0</v>
      </c>
      <c r="F28" s="155">
        <v>0</v>
      </c>
    </row>
    <row r="29" spans="1:6" s="46" customFormat="1" ht="25.5">
      <c r="A29" s="89" t="s">
        <v>124</v>
      </c>
      <c r="B29" s="158" t="s">
        <v>291</v>
      </c>
      <c r="C29" s="157" t="s">
        <v>292</v>
      </c>
      <c r="D29" s="155">
        <v>192.9</v>
      </c>
      <c r="E29" s="155">
        <f t="shared" si="1"/>
        <v>20</v>
      </c>
      <c r="F29" s="155">
        <v>212.9</v>
      </c>
    </row>
    <row r="30" spans="1:6" s="46" customFormat="1" ht="18.75">
      <c r="A30" s="89" t="s">
        <v>124</v>
      </c>
      <c r="B30" s="158" t="s">
        <v>293</v>
      </c>
      <c r="C30" s="157" t="s">
        <v>117</v>
      </c>
      <c r="D30" s="155">
        <v>1629.38</v>
      </c>
      <c r="E30" s="155">
        <f t="shared" si="1"/>
        <v>801.7199999999998</v>
      </c>
      <c r="F30" s="155">
        <f>2146.6+284.5</f>
        <v>2431.1</v>
      </c>
    </row>
    <row r="31" spans="1:6" s="43" customFormat="1" ht="18.75">
      <c r="A31" s="89" t="s">
        <v>124</v>
      </c>
      <c r="B31" s="158" t="s">
        <v>294</v>
      </c>
      <c r="C31" s="157" t="s">
        <v>115</v>
      </c>
      <c r="D31" s="160">
        <v>0</v>
      </c>
      <c r="E31" s="155">
        <f t="shared" si="1"/>
        <v>0</v>
      </c>
      <c r="F31" s="155">
        <v>0</v>
      </c>
    </row>
    <row r="32" spans="1:6" s="43" customFormat="1" ht="18.75">
      <c r="A32" s="153"/>
      <c r="B32" s="153"/>
      <c r="C32" s="154" t="s">
        <v>34</v>
      </c>
      <c r="D32" s="155">
        <f>D6+D25</f>
        <v>9747.68</v>
      </c>
      <c r="E32" s="155">
        <f t="shared" si="1"/>
        <v>1791.119999999999</v>
      </c>
      <c r="F32" s="155">
        <f>F6+F25</f>
        <v>11538.8</v>
      </c>
    </row>
    <row r="33" spans="1:6" s="43" customFormat="1" ht="18.75" customHeight="1">
      <c r="A33" s="346"/>
      <c r="B33" s="347"/>
      <c r="C33" s="347"/>
      <c r="D33" s="347"/>
      <c r="E33" s="155"/>
      <c r="F33" s="155"/>
    </row>
    <row r="34" spans="1:6" s="39" customFormat="1" ht="39.75" customHeight="1">
      <c r="A34" s="345"/>
      <c r="B34" s="345"/>
      <c r="C34" s="345"/>
      <c r="D34" s="345"/>
    </row>
    <row r="35" spans="1:6" s="39" customFormat="1" ht="33.6" customHeight="1">
      <c r="A35" s="344"/>
      <c r="B35" s="344"/>
      <c r="C35" s="344"/>
      <c r="D35" s="105"/>
    </row>
    <row r="36" spans="1:6" s="39" customFormat="1" ht="18">
      <c r="A36" s="48"/>
      <c r="B36" s="49"/>
      <c r="C36" s="49"/>
      <c r="D36" s="47"/>
    </row>
    <row r="37" spans="1:6" ht="12.75" customHeight="1">
      <c r="A37" s="18"/>
      <c r="B37" s="20"/>
      <c r="C37" s="19"/>
      <c r="D37" s="17"/>
    </row>
    <row r="38" spans="1:6" ht="12.75" customHeight="1">
      <c r="A38" s="18"/>
      <c r="B38" s="19"/>
      <c r="C38" s="19"/>
      <c r="D38" s="17"/>
    </row>
    <row r="39" spans="1:6" ht="12.75" customHeight="1">
      <c r="A39" s="18"/>
      <c r="B39" s="20"/>
      <c r="C39" s="19"/>
      <c r="D39" s="17"/>
    </row>
    <row r="40" spans="1:6">
      <c r="A40" s="18"/>
      <c r="B40" s="19"/>
      <c r="C40" s="19"/>
      <c r="D40" s="17"/>
    </row>
    <row r="41" spans="1:6" ht="26.25" customHeight="1">
      <c r="A41" s="18"/>
      <c r="B41" s="21"/>
      <c r="C41" s="21"/>
      <c r="D41" s="21"/>
    </row>
    <row r="42" spans="1:6">
      <c r="A42" s="18"/>
    </row>
  </sheetData>
  <mergeCells count="6">
    <mergeCell ref="A2:D2"/>
    <mergeCell ref="A35:C35"/>
    <mergeCell ref="A34:D34"/>
    <mergeCell ref="A33:D33"/>
    <mergeCell ref="C1:F1"/>
    <mergeCell ref="D3:F3"/>
  </mergeCells>
  <pageMargins left="1.1811023622047245" right="0.39370078740157483" top="0.51181102362204722" bottom="0.43307086614173229" header="0.51181102362204722" footer="0.43307086614173229"/>
  <pageSetup paperSize="9" scale="83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41"/>
  <sheetViews>
    <sheetView zoomScale="82" zoomScaleNormal="82" workbookViewId="0">
      <selection activeCell="C7" sqref="C7"/>
    </sheetView>
  </sheetViews>
  <sheetFormatPr defaultRowHeight="12.75"/>
  <cols>
    <col min="1" max="1" width="17.42578125" customWidth="1"/>
    <col min="2" max="2" width="26" style="16" customWidth="1"/>
    <col min="3" max="3" width="54.85546875" style="22" customWidth="1"/>
    <col min="4" max="4" width="14.7109375" style="16" hidden="1" customWidth="1"/>
    <col min="5" max="5" width="13.140625" hidden="1" customWidth="1"/>
    <col min="6" max="6" width="12.42578125" hidden="1" customWidth="1"/>
    <col min="7" max="7" width="9.140625" style="173" customWidth="1"/>
    <col min="8" max="8" width="11" style="173" bestFit="1" customWidth="1"/>
    <col min="256" max="256" width="17.42578125" customWidth="1"/>
    <col min="257" max="257" width="25" customWidth="1"/>
    <col min="258" max="258" width="49.85546875" customWidth="1"/>
    <col min="259" max="260" width="19.5703125" customWidth="1"/>
    <col min="261" max="261" width="13.140625" customWidth="1"/>
    <col min="512" max="512" width="17.42578125" customWidth="1"/>
    <col min="513" max="513" width="25" customWidth="1"/>
    <col min="514" max="514" width="49.85546875" customWidth="1"/>
    <col min="515" max="516" width="19.5703125" customWidth="1"/>
    <col min="517" max="517" width="13.140625" customWidth="1"/>
    <col min="768" max="768" width="17.42578125" customWidth="1"/>
    <col min="769" max="769" width="25" customWidth="1"/>
    <col min="770" max="770" width="49.85546875" customWidth="1"/>
    <col min="771" max="772" width="19.5703125" customWidth="1"/>
    <col min="773" max="773" width="13.140625" customWidth="1"/>
    <col min="1024" max="1024" width="17.42578125" customWidth="1"/>
    <col min="1025" max="1025" width="25" customWidth="1"/>
    <col min="1026" max="1026" width="49.85546875" customWidth="1"/>
    <col min="1027" max="1028" width="19.5703125" customWidth="1"/>
    <col min="1029" max="1029" width="13.140625" customWidth="1"/>
    <col min="1280" max="1280" width="17.42578125" customWidth="1"/>
    <col min="1281" max="1281" width="25" customWidth="1"/>
    <col min="1282" max="1282" width="49.85546875" customWidth="1"/>
    <col min="1283" max="1284" width="19.5703125" customWidth="1"/>
    <col min="1285" max="1285" width="13.140625" customWidth="1"/>
    <col min="1536" max="1536" width="17.42578125" customWidth="1"/>
    <col min="1537" max="1537" width="25" customWidth="1"/>
    <col min="1538" max="1538" width="49.85546875" customWidth="1"/>
    <col min="1539" max="1540" width="19.5703125" customWidth="1"/>
    <col min="1541" max="1541" width="13.140625" customWidth="1"/>
    <col min="1792" max="1792" width="17.42578125" customWidth="1"/>
    <col min="1793" max="1793" width="25" customWidth="1"/>
    <col min="1794" max="1794" width="49.85546875" customWidth="1"/>
    <col min="1795" max="1796" width="19.5703125" customWidth="1"/>
    <col min="1797" max="1797" width="13.140625" customWidth="1"/>
    <col min="2048" max="2048" width="17.42578125" customWidth="1"/>
    <col min="2049" max="2049" width="25" customWidth="1"/>
    <col min="2050" max="2050" width="49.85546875" customWidth="1"/>
    <col min="2051" max="2052" width="19.5703125" customWidth="1"/>
    <col min="2053" max="2053" width="13.140625" customWidth="1"/>
    <col min="2304" max="2304" width="17.42578125" customWidth="1"/>
    <col min="2305" max="2305" width="25" customWidth="1"/>
    <col min="2306" max="2306" width="49.85546875" customWidth="1"/>
    <col min="2307" max="2308" width="19.5703125" customWidth="1"/>
    <col min="2309" max="2309" width="13.140625" customWidth="1"/>
    <col min="2560" max="2560" width="17.42578125" customWidth="1"/>
    <col min="2561" max="2561" width="25" customWidth="1"/>
    <col min="2562" max="2562" width="49.85546875" customWidth="1"/>
    <col min="2563" max="2564" width="19.5703125" customWidth="1"/>
    <col min="2565" max="2565" width="13.140625" customWidth="1"/>
    <col min="2816" max="2816" width="17.42578125" customWidth="1"/>
    <col min="2817" max="2817" width="25" customWidth="1"/>
    <col min="2818" max="2818" width="49.85546875" customWidth="1"/>
    <col min="2819" max="2820" width="19.5703125" customWidth="1"/>
    <col min="2821" max="2821" width="13.140625" customWidth="1"/>
    <col min="3072" max="3072" width="17.42578125" customWidth="1"/>
    <col min="3073" max="3073" width="25" customWidth="1"/>
    <col min="3074" max="3074" width="49.85546875" customWidth="1"/>
    <col min="3075" max="3076" width="19.5703125" customWidth="1"/>
    <col min="3077" max="3077" width="13.140625" customWidth="1"/>
    <col min="3328" max="3328" width="17.42578125" customWidth="1"/>
    <col min="3329" max="3329" width="25" customWidth="1"/>
    <col min="3330" max="3330" width="49.85546875" customWidth="1"/>
    <col min="3331" max="3332" width="19.5703125" customWidth="1"/>
    <col min="3333" max="3333" width="13.140625" customWidth="1"/>
    <col min="3584" max="3584" width="17.42578125" customWidth="1"/>
    <col min="3585" max="3585" width="25" customWidth="1"/>
    <col min="3586" max="3586" width="49.85546875" customWidth="1"/>
    <col min="3587" max="3588" width="19.5703125" customWidth="1"/>
    <col min="3589" max="3589" width="13.140625" customWidth="1"/>
    <col min="3840" max="3840" width="17.42578125" customWidth="1"/>
    <col min="3841" max="3841" width="25" customWidth="1"/>
    <col min="3842" max="3842" width="49.85546875" customWidth="1"/>
    <col min="3843" max="3844" width="19.5703125" customWidth="1"/>
    <col min="3845" max="3845" width="13.140625" customWidth="1"/>
    <col min="4096" max="4096" width="17.42578125" customWidth="1"/>
    <col min="4097" max="4097" width="25" customWidth="1"/>
    <col min="4098" max="4098" width="49.85546875" customWidth="1"/>
    <col min="4099" max="4100" width="19.5703125" customWidth="1"/>
    <col min="4101" max="4101" width="13.140625" customWidth="1"/>
    <col min="4352" max="4352" width="17.42578125" customWidth="1"/>
    <col min="4353" max="4353" width="25" customWidth="1"/>
    <col min="4354" max="4354" width="49.85546875" customWidth="1"/>
    <col min="4355" max="4356" width="19.5703125" customWidth="1"/>
    <col min="4357" max="4357" width="13.140625" customWidth="1"/>
    <col min="4608" max="4608" width="17.42578125" customWidth="1"/>
    <col min="4609" max="4609" width="25" customWidth="1"/>
    <col min="4610" max="4610" width="49.85546875" customWidth="1"/>
    <col min="4611" max="4612" width="19.5703125" customWidth="1"/>
    <col min="4613" max="4613" width="13.140625" customWidth="1"/>
    <col min="4864" max="4864" width="17.42578125" customWidth="1"/>
    <col min="4865" max="4865" width="25" customWidth="1"/>
    <col min="4866" max="4866" width="49.85546875" customWidth="1"/>
    <col min="4867" max="4868" width="19.5703125" customWidth="1"/>
    <col min="4869" max="4869" width="13.140625" customWidth="1"/>
    <col min="5120" max="5120" width="17.42578125" customWidth="1"/>
    <col min="5121" max="5121" width="25" customWidth="1"/>
    <col min="5122" max="5122" width="49.85546875" customWidth="1"/>
    <col min="5123" max="5124" width="19.5703125" customWidth="1"/>
    <col min="5125" max="5125" width="13.140625" customWidth="1"/>
    <col min="5376" max="5376" width="17.42578125" customWidth="1"/>
    <col min="5377" max="5377" width="25" customWidth="1"/>
    <col min="5378" max="5378" width="49.85546875" customWidth="1"/>
    <col min="5379" max="5380" width="19.5703125" customWidth="1"/>
    <col min="5381" max="5381" width="13.140625" customWidth="1"/>
    <col min="5632" max="5632" width="17.42578125" customWidth="1"/>
    <col min="5633" max="5633" width="25" customWidth="1"/>
    <col min="5634" max="5634" width="49.85546875" customWidth="1"/>
    <col min="5635" max="5636" width="19.5703125" customWidth="1"/>
    <col min="5637" max="5637" width="13.140625" customWidth="1"/>
    <col min="5888" max="5888" width="17.42578125" customWidth="1"/>
    <col min="5889" max="5889" width="25" customWidth="1"/>
    <col min="5890" max="5890" width="49.85546875" customWidth="1"/>
    <col min="5891" max="5892" width="19.5703125" customWidth="1"/>
    <col min="5893" max="5893" width="13.140625" customWidth="1"/>
    <col min="6144" max="6144" width="17.42578125" customWidth="1"/>
    <col min="6145" max="6145" width="25" customWidth="1"/>
    <col min="6146" max="6146" width="49.85546875" customWidth="1"/>
    <col min="6147" max="6148" width="19.5703125" customWidth="1"/>
    <col min="6149" max="6149" width="13.140625" customWidth="1"/>
    <col min="6400" max="6400" width="17.42578125" customWidth="1"/>
    <col min="6401" max="6401" width="25" customWidth="1"/>
    <col min="6402" max="6402" width="49.85546875" customWidth="1"/>
    <col min="6403" max="6404" width="19.5703125" customWidth="1"/>
    <col min="6405" max="6405" width="13.140625" customWidth="1"/>
    <col min="6656" max="6656" width="17.42578125" customWidth="1"/>
    <col min="6657" max="6657" width="25" customWidth="1"/>
    <col min="6658" max="6658" width="49.85546875" customWidth="1"/>
    <col min="6659" max="6660" width="19.5703125" customWidth="1"/>
    <col min="6661" max="6661" width="13.140625" customWidth="1"/>
    <col min="6912" max="6912" width="17.42578125" customWidth="1"/>
    <col min="6913" max="6913" width="25" customWidth="1"/>
    <col min="6914" max="6914" width="49.85546875" customWidth="1"/>
    <col min="6915" max="6916" width="19.5703125" customWidth="1"/>
    <col min="6917" max="6917" width="13.140625" customWidth="1"/>
    <col min="7168" max="7168" width="17.42578125" customWidth="1"/>
    <col min="7169" max="7169" width="25" customWidth="1"/>
    <col min="7170" max="7170" width="49.85546875" customWidth="1"/>
    <col min="7171" max="7172" width="19.5703125" customWidth="1"/>
    <col min="7173" max="7173" width="13.140625" customWidth="1"/>
    <col min="7424" max="7424" width="17.42578125" customWidth="1"/>
    <col min="7425" max="7425" width="25" customWidth="1"/>
    <col min="7426" max="7426" width="49.85546875" customWidth="1"/>
    <col min="7427" max="7428" width="19.5703125" customWidth="1"/>
    <col min="7429" max="7429" width="13.140625" customWidth="1"/>
    <col min="7680" max="7680" width="17.42578125" customWidth="1"/>
    <col min="7681" max="7681" width="25" customWidth="1"/>
    <col min="7682" max="7682" width="49.85546875" customWidth="1"/>
    <col min="7683" max="7684" width="19.5703125" customWidth="1"/>
    <col min="7685" max="7685" width="13.140625" customWidth="1"/>
    <col min="7936" max="7936" width="17.42578125" customWidth="1"/>
    <col min="7937" max="7937" width="25" customWidth="1"/>
    <col min="7938" max="7938" width="49.85546875" customWidth="1"/>
    <col min="7939" max="7940" width="19.5703125" customWidth="1"/>
    <col min="7941" max="7941" width="13.140625" customWidth="1"/>
    <col min="8192" max="8192" width="17.42578125" customWidth="1"/>
    <col min="8193" max="8193" width="25" customWidth="1"/>
    <col min="8194" max="8194" width="49.85546875" customWidth="1"/>
    <col min="8195" max="8196" width="19.5703125" customWidth="1"/>
    <col min="8197" max="8197" width="13.140625" customWidth="1"/>
    <col min="8448" max="8448" width="17.42578125" customWidth="1"/>
    <col min="8449" max="8449" width="25" customWidth="1"/>
    <col min="8450" max="8450" width="49.85546875" customWidth="1"/>
    <col min="8451" max="8452" width="19.5703125" customWidth="1"/>
    <col min="8453" max="8453" width="13.140625" customWidth="1"/>
    <col min="8704" max="8704" width="17.42578125" customWidth="1"/>
    <col min="8705" max="8705" width="25" customWidth="1"/>
    <col min="8706" max="8706" width="49.85546875" customWidth="1"/>
    <col min="8707" max="8708" width="19.5703125" customWidth="1"/>
    <col min="8709" max="8709" width="13.140625" customWidth="1"/>
    <col min="8960" max="8960" width="17.42578125" customWidth="1"/>
    <col min="8961" max="8961" width="25" customWidth="1"/>
    <col min="8962" max="8962" width="49.85546875" customWidth="1"/>
    <col min="8963" max="8964" width="19.5703125" customWidth="1"/>
    <col min="8965" max="8965" width="13.140625" customWidth="1"/>
    <col min="9216" max="9216" width="17.42578125" customWidth="1"/>
    <col min="9217" max="9217" width="25" customWidth="1"/>
    <col min="9218" max="9218" width="49.85546875" customWidth="1"/>
    <col min="9219" max="9220" width="19.5703125" customWidth="1"/>
    <col min="9221" max="9221" width="13.140625" customWidth="1"/>
    <col min="9472" max="9472" width="17.42578125" customWidth="1"/>
    <col min="9473" max="9473" width="25" customWidth="1"/>
    <col min="9474" max="9474" width="49.85546875" customWidth="1"/>
    <col min="9475" max="9476" width="19.5703125" customWidth="1"/>
    <col min="9477" max="9477" width="13.140625" customWidth="1"/>
    <col min="9728" max="9728" width="17.42578125" customWidth="1"/>
    <col min="9729" max="9729" width="25" customWidth="1"/>
    <col min="9730" max="9730" width="49.85546875" customWidth="1"/>
    <col min="9731" max="9732" width="19.5703125" customWidth="1"/>
    <col min="9733" max="9733" width="13.140625" customWidth="1"/>
    <col min="9984" max="9984" width="17.42578125" customWidth="1"/>
    <col min="9985" max="9985" width="25" customWidth="1"/>
    <col min="9986" max="9986" width="49.85546875" customWidth="1"/>
    <col min="9987" max="9988" width="19.5703125" customWidth="1"/>
    <col min="9989" max="9989" width="13.140625" customWidth="1"/>
    <col min="10240" max="10240" width="17.42578125" customWidth="1"/>
    <col min="10241" max="10241" width="25" customWidth="1"/>
    <col min="10242" max="10242" width="49.85546875" customWidth="1"/>
    <col min="10243" max="10244" width="19.5703125" customWidth="1"/>
    <col min="10245" max="10245" width="13.140625" customWidth="1"/>
    <col min="10496" max="10496" width="17.42578125" customWidth="1"/>
    <col min="10497" max="10497" width="25" customWidth="1"/>
    <col min="10498" max="10498" width="49.85546875" customWidth="1"/>
    <col min="10499" max="10500" width="19.5703125" customWidth="1"/>
    <col min="10501" max="10501" width="13.140625" customWidth="1"/>
    <col min="10752" max="10752" width="17.42578125" customWidth="1"/>
    <col min="10753" max="10753" width="25" customWidth="1"/>
    <col min="10754" max="10754" width="49.85546875" customWidth="1"/>
    <col min="10755" max="10756" width="19.5703125" customWidth="1"/>
    <col min="10757" max="10757" width="13.140625" customWidth="1"/>
    <col min="11008" max="11008" width="17.42578125" customWidth="1"/>
    <col min="11009" max="11009" width="25" customWidth="1"/>
    <col min="11010" max="11010" width="49.85546875" customWidth="1"/>
    <col min="11011" max="11012" width="19.5703125" customWidth="1"/>
    <col min="11013" max="11013" width="13.140625" customWidth="1"/>
    <col min="11264" max="11264" width="17.42578125" customWidth="1"/>
    <col min="11265" max="11265" width="25" customWidth="1"/>
    <col min="11266" max="11266" width="49.85546875" customWidth="1"/>
    <col min="11267" max="11268" width="19.5703125" customWidth="1"/>
    <col min="11269" max="11269" width="13.140625" customWidth="1"/>
    <col min="11520" max="11520" width="17.42578125" customWidth="1"/>
    <col min="11521" max="11521" width="25" customWidth="1"/>
    <col min="11522" max="11522" width="49.85546875" customWidth="1"/>
    <col min="11523" max="11524" width="19.5703125" customWidth="1"/>
    <col min="11525" max="11525" width="13.140625" customWidth="1"/>
    <col min="11776" max="11776" width="17.42578125" customWidth="1"/>
    <col min="11777" max="11777" width="25" customWidth="1"/>
    <col min="11778" max="11778" width="49.85546875" customWidth="1"/>
    <col min="11779" max="11780" width="19.5703125" customWidth="1"/>
    <col min="11781" max="11781" width="13.140625" customWidth="1"/>
    <col min="12032" max="12032" width="17.42578125" customWidth="1"/>
    <col min="12033" max="12033" width="25" customWidth="1"/>
    <col min="12034" max="12034" width="49.85546875" customWidth="1"/>
    <col min="12035" max="12036" width="19.5703125" customWidth="1"/>
    <col min="12037" max="12037" width="13.140625" customWidth="1"/>
    <col min="12288" max="12288" width="17.42578125" customWidth="1"/>
    <col min="12289" max="12289" width="25" customWidth="1"/>
    <col min="12290" max="12290" width="49.85546875" customWidth="1"/>
    <col min="12291" max="12292" width="19.5703125" customWidth="1"/>
    <col min="12293" max="12293" width="13.140625" customWidth="1"/>
    <col min="12544" max="12544" width="17.42578125" customWidth="1"/>
    <col min="12545" max="12545" width="25" customWidth="1"/>
    <col min="12546" max="12546" width="49.85546875" customWidth="1"/>
    <col min="12547" max="12548" width="19.5703125" customWidth="1"/>
    <col min="12549" max="12549" width="13.140625" customWidth="1"/>
    <col min="12800" max="12800" width="17.42578125" customWidth="1"/>
    <col min="12801" max="12801" width="25" customWidth="1"/>
    <col min="12802" max="12802" width="49.85546875" customWidth="1"/>
    <col min="12803" max="12804" width="19.5703125" customWidth="1"/>
    <col min="12805" max="12805" width="13.140625" customWidth="1"/>
    <col min="13056" max="13056" width="17.42578125" customWidth="1"/>
    <col min="13057" max="13057" width="25" customWidth="1"/>
    <col min="13058" max="13058" width="49.85546875" customWidth="1"/>
    <col min="13059" max="13060" width="19.5703125" customWidth="1"/>
    <col min="13061" max="13061" width="13.140625" customWidth="1"/>
    <col min="13312" max="13312" width="17.42578125" customWidth="1"/>
    <col min="13313" max="13313" width="25" customWidth="1"/>
    <col min="13314" max="13314" width="49.85546875" customWidth="1"/>
    <col min="13315" max="13316" width="19.5703125" customWidth="1"/>
    <col min="13317" max="13317" width="13.140625" customWidth="1"/>
    <col min="13568" max="13568" width="17.42578125" customWidth="1"/>
    <col min="13569" max="13569" width="25" customWidth="1"/>
    <col min="13570" max="13570" width="49.85546875" customWidth="1"/>
    <col min="13571" max="13572" width="19.5703125" customWidth="1"/>
    <col min="13573" max="13573" width="13.140625" customWidth="1"/>
    <col min="13824" max="13824" width="17.42578125" customWidth="1"/>
    <col min="13825" max="13825" width="25" customWidth="1"/>
    <col min="13826" max="13826" width="49.85546875" customWidth="1"/>
    <col min="13827" max="13828" width="19.5703125" customWidth="1"/>
    <col min="13829" max="13829" width="13.140625" customWidth="1"/>
    <col min="14080" max="14080" width="17.42578125" customWidth="1"/>
    <col min="14081" max="14081" width="25" customWidth="1"/>
    <col min="14082" max="14082" width="49.85546875" customWidth="1"/>
    <col min="14083" max="14084" width="19.5703125" customWidth="1"/>
    <col min="14085" max="14085" width="13.140625" customWidth="1"/>
    <col min="14336" max="14336" width="17.42578125" customWidth="1"/>
    <col min="14337" max="14337" width="25" customWidth="1"/>
    <col min="14338" max="14338" width="49.85546875" customWidth="1"/>
    <col min="14339" max="14340" width="19.5703125" customWidth="1"/>
    <col min="14341" max="14341" width="13.140625" customWidth="1"/>
    <col min="14592" max="14592" width="17.42578125" customWidth="1"/>
    <col min="14593" max="14593" width="25" customWidth="1"/>
    <col min="14594" max="14594" width="49.85546875" customWidth="1"/>
    <col min="14595" max="14596" width="19.5703125" customWidth="1"/>
    <col min="14597" max="14597" width="13.140625" customWidth="1"/>
    <col min="14848" max="14848" width="17.42578125" customWidth="1"/>
    <col min="14849" max="14849" width="25" customWidth="1"/>
    <col min="14850" max="14850" width="49.85546875" customWidth="1"/>
    <col min="14851" max="14852" width="19.5703125" customWidth="1"/>
    <col min="14853" max="14853" width="13.140625" customWidth="1"/>
    <col min="15104" max="15104" width="17.42578125" customWidth="1"/>
    <col min="15105" max="15105" width="25" customWidth="1"/>
    <col min="15106" max="15106" width="49.85546875" customWidth="1"/>
    <col min="15107" max="15108" width="19.5703125" customWidth="1"/>
    <col min="15109" max="15109" width="13.140625" customWidth="1"/>
    <col min="15360" max="15360" width="17.42578125" customWidth="1"/>
    <col min="15361" max="15361" width="25" customWidth="1"/>
    <col min="15362" max="15362" width="49.85546875" customWidth="1"/>
    <col min="15363" max="15364" width="19.5703125" customWidth="1"/>
    <col min="15365" max="15365" width="13.140625" customWidth="1"/>
    <col min="15616" max="15616" width="17.42578125" customWidth="1"/>
    <col min="15617" max="15617" width="25" customWidth="1"/>
    <col min="15618" max="15618" width="49.85546875" customWidth="1"/>
    <col min="15619" max="15620" width="19.5703125" customWidth="1"/>
    <col min="15621" max="15621" width="13.140625" customWidth="1"/>
    <col min="15872" max="15872" width="17.42578125" customWidth="1"/>
    <col min="15873" max="15873" width="25" customWidth="1"/>
    <col min="15874" max="15874" width="49.85546875" customWidth="1"/>
    <col min="15875" max="15876" width="19.5703125" customWidth="1"/>
    <col min="15877" max="15877" width="13.140625" customWidth="1"/>
    <col min="16128" max="16128" width="17.42578125" customWidth="1"/>
    <col min="16129" max="16129" width="25" customWidth="1"/>
    <col min="16130" max="16130" width="49.85546875" customWidth="1"/>
    <col min="16131" max="16132" width="19.5703125" customWidth="1"/>
    <col min="16133" max="16133" width="13.140625" customWidth="1"/>
  </cols>
  <sheetData>
    <row r="1" spans="1:8" s="8" customFormat="1" ht="77.25" customHeight="1">
      <c r="B1" s="11"/>
      <c r="C1" s="348" t="s">
        <v>410</v>
      </c>
      <c r="D1" s="348"/>
      <c r="E1" s="348"/>
      <c r="F1" s="348"/>
      <c r="G1" s="348"/>
      <c r="H1" s="348"/>
    </row>
    <row r="2" spans="1:8" s="43" customFormat="1" ht="43.5" customHeight="1">
      <c r="A2" s="342" t="s">
        <v>309</v>
      </c>
      <c r="B2" s="342"/>
      <c r="C2" s="342"/>
      <c r="D2" s="342"/>
      <c r="E2" s="342"/>
      <c r="F2" s="342"/>
      <c r="G2" s="342"/>
      <c r="H2" s="342"/>
    </row>
    <row r="3" spans="1:8" s="8" customFormat="1" ht="15.75">
      <c r="A3" s="12"/>
      <c r="B3" s="13"/>
      <c r="C3" s="14"/>
      <c r="G3" s="353" t="s">
        <v>110</v>
      </c>
      <c r="H3" s="353"/>
    </row>
    <row r="4" spans="1:8" s="43" customFormat="1" ht="62.45" customHeight="1">
      <c r="A4" s="351" t="s">
        <v>7</v>
      </c>
      <c r="B4" s="351" t="s">
        <v>8</v>
      </c>
      <c r="C4" s="351" t="s">
        <v>4</v>
      </c>
      <c r="D4" s="358" t="s">
        <v>286</v>
      </c>
      <c r="E4" s="358" t="s">
        <v>285</v>
      </c>
      <c r="F4" s="60" t="s">
        <v>284</v>
      </c>
      <c r="G4" s="350" t="s">
        <v>283</v>
      </c>
      <c r="H4" s="350" t="s">
        <v>335</v>
      </c>
    </row>
    <row r="5" spans="1:8" s="43" customFormat="1" ht="18.75">
      <c r="A5" s="352"/>
      <c r="B5" s="352"/>
      <c r="C5" s="352"/>
      <c r="D5" s="359"/>
      <c r="E5" s="359"/>
      <c r="F5" s="63"/>
      <c r="G5" s="350"/>
      <c r="H5" s="350"/>
    </row>
    <row r="6" spans="1:8" s="43" customFormat="1" ht="18.75">
      <c r="A6" s="89" t="s">
        <v>151</v>
      </c>
      <c r="B6" s="153" t="s">
        <v>9</v>
      </c>
      <c r="C6" s="154" t="s">
        <v>10</v>
      </c>
      <c r="D6" s="155">
        <f>D7+D16</f>
        <v>369.3</v>
      </c>
      <c r="E6" s="155">
        <f>G6-D6</f>
        <v>8.6999999999999886</v>
      </c>
      <c r="F6" s="155">
        <f>F7+F16</f>
        <v>407.28999999999996</v>
      </c>
      <c r="G6" s="155">
        <f t="shared" ref="G6:H6" si="0">G7+G16</f>
        <v>378</v>
      </c>
      <c r="H6" s="155">
        <f t="shared" si="0"/>
        <v>392</v>
      </c>
    </row>
    <row r="7" spans="1:8" s="43" customFormat="1" ht="18.75">
      <c r="A7" s="156"/>
      <c r="B7" s="153"/>
      <c r="C7" s="157" t="s">
        <v>11</v>
      </c>
      <c r="D7" s="155">
        <f>D8+D9+D11+D14</f>
        <v>330.8</v>
      </c>
      <c r="E7" s="155">
        <f t="shared" ref="E7:E31" si="1">G7-D7</f>
        <v>-34.800000000000011</v>
      </c>
      <c r="F7" s="155">
        <f t="shared" ref="F7:H7" si="2">F8+F9+F11+F14</f>
        <v>324.02999999999997</v>
      </c>
      <c r="G7" s="155">
        <f t="shared" si="2"/>
        <v>296</v>
      </c>
      <c r="H7" s="155">
        <f t="shared" si="2"/>
        <v>308</v>
      </c>
    </row>
    <row r="8" spans="1:8" s="43" customFormat="1" ht="18.75">
      <c r="A8" s="158">
        <v>182</v>
      </c>
      <c r="B8" s="159" t="s">
        <v>12</v>
      </c>
      <c r="C8" s="157" t="s">
        <v>13</v>
      </c>
      <c r="D8" s="160">
        <v>97.9</v>
      </c>
      <c r="E8" s="155">
        <f t="shared" si="1"/>
        <v>12.099999999999994</v>
      </c>
      <c r="F8" s="174">
        <v>123</v>
      </c>
      <c r="G8" s="113">
        <v>110</v>
      </c>
      <c r="H8" s="113">
        <v>115</v>
      </c>
    </row>
    <row r="9" spans="1:8" s="44" customFormat="1" ht="21" customHeight="1">
      <c r="A9" s="153">
        <v>182</v>
      </c>
      <c r="B9" s="153" t="s">
        <v>15</v>
      </c>
      <c r="C9" s="154" t="s">
        <v>16</v>
      </c>
      <c r="D9" s="155">
        <f>D10</f>
        <v>6.3</v>
      </c>
      <c r="E9" s="155">
        <f t="shared" si="1"/>
        <v>5.7</v>
      </c>
      <c r="F9" s="155">
        <f t="shared" ref="F9:H9" si="3">F10</f>
        <v>0.03</v>
      </c>
      <c r="G9" s="155">
        <f t="shared" si="3"/>
        <v>12</v>
      </c>
      <c r="H9" s="155">
        <f t="shared" si="3"/>
        <v>13</v>
      </c>
    </row>
    <row r="10" spans="1:8" s="43" customFormat="1" ht="21" customHeight="1">
      <c r="A10" s="158">
        <v>182</v>
      </c>
      <c r="B10" s="158" t="s">
        <v>17</v>
      </c>
      <c r="C10" s="157" t="s">
        <v>18</v>
      </c>
      <c r="D10" s="160">
        <v>6.3</v>
      </c>
      <c r="E10" s="155">
        <f t="shared" si="1"/>
        <v>5.7</v>
      </c>
      <c r="F10" s="174">
        <v>0.03</v>
      </c>
      <c r="G10" s="113">
        <v>12</v>
      </c>
      <c r="H10" s="113">
        <v>13</v>
      </c>
    </row>
    <row r="11" spans="1:8" s="44" customFormat="1" ht="21" customHeight="1">
      <c r="A11" s="153">
        <v>182</v>
      </c>
      <c r="B11" s="153" t="s">
        <v>19</v>
      </c>
      <c r="C11" s="154" t="s">
        <v>20</v>
      </c>
      <c r="D11" s="155">
        <f>D12+D13</f>
        <v>206.8</v>
      </c>
      <c r="E11" s="155">
        <f t="shared" si="1"/>
        <v>-50.800000000000011</v>
      </c>
      <c r="F11" s="155">
        <f t="shared" ref="F11:H11" si="4">F12+F13</f>
        <v>180</v>
      </c>
      <c r="G11" s="155">
        <f t="shared" si="4"/>
        <v>156</v>
      </c>
      <c r="H11" s="155">
        <f t="shared" si="4"/>
        <v>160</v>
      </c>
    </row>
    <row r="12" spans="1:8" s="44" customFormat="1" ht="21" customHeight="1">
      <c r="A12" s="153">
        <v>182</v>
      </c>
      <c r="B12" s="158" t="s">
        <v>111</v>
      </c>
      <c r="C12" s="157" t="s">
        <v>149</v>
      </c>
      <c r="D12" s="160">
        <v>105.6</v>
      </c>
      <c r="E12" s="155">
        <f t="shared" si="1"/>
        <v>-21.599999999999994</v>
      </c>
      <c r="F12" s="175">
        <v>45</v>
      </c>
      <c r="G12" s="176">
        <v>84</v>
      </c>
      <c r="H12" s="176">
        <v>86</v>
      </c>
    </row>
    <row r="13" spans="1:8" s="43" customFormat="1" ht="21" customHeight="1">
      <c r="A13" s="158">
        <v>182</v>
      </c>
      <c r="B13" s="158" t="s">
        <v>112</v>
      </c>
      <c r="C13" s="157" t="s">
        <v>150</v>
      </c>
      <c r="D13" s="160">
        <v>101.2</v>
      </c>
      <c r="E13" s="155">
        <f t="shared" si="1"/>
        <v>-29.200000000000003</v>
      </c>
      <c r="F13" s="174">
        <v>135</v>
      </c>
      <c r="G13" s="113">
        <v>72</v>
      </c>
      <c r="H13" s="113">
        <v>74</v>
      </c>
    </row>
    <row r="14" spans="1:8" s="43" customFormat="1" ht="21" customHeight="1">
      <c r="A14" s="158">
        <v>801</v>
      </c>
      <c r="B14" s="153" t="s">
        <v>21</v>
      </c>
      <c r="C14" s="154" t="s">
        <v>22</v>
      </c>
      <c r="D14" s="160">
        <v>19.8</v>
      </c>
      <c r="E14" s="155">
        <f t="shared" si="1"/>
        <v>-1.8000000000000007</v>
      </c>
      <c r="F14" s="174">
        <v>21</v>
      </c>
      <c r="G14" s="176">
        <v>18</v>
      </c>
      <c r="H14" s="176">
        <v>20</v>
      </c>
    </row>
    <row r="15" spans="1:8" s="43" customFormat="1" ht="25.5" hidden="1">
      <c r="A15" s="158">
        <v>801</v>
      </c>
      <c r="B15" s="153" t="s">
        <v>23</v>
      </c>
      <c r="C15" s="154" t="s">
        <v>24</v>
      </c>
      <c r="D15" s="160"/>
      <c r="E15" s="155">
        <f t="shared" si="1"/>
        <v>0</v>
      </c>
      <c r="F15" s="174"/>
      <c r="G15" s="113"/>
      <c r="H15" s="113"/>
    </row>
    <row r="16" spans="1:8" s="43" customFormat="1" ht="18.75">
      <c r="A16" s="158"/>
      <c r="B16" s="158"/>
      <c r="C16" s="157" t="s">
        <v>25</v>
      </c>
      <c r="D16" s="160">
        <f>D17+D19+D22</f>
        <v>38.5</v>
      </c>
      <c r="E16" s="155">
        <f t="shared" si="1"/>
        <v>43.5</v>
      </c>
      <c r="F16" s="160">
        <f>F17+F19+F22</f>
        <v>83.26</v>
      </c>
      <c r="G16" s="160">
        <f>G17+G19+G22</f>
        <v>82</v>
      </c>
      <c r="H16" s="160">
        <f>H17+H19+H22</f>
        <v>84</v>
      </c>
    </row>
    <row r="17" spans="1:8" s="44" customFormat="1" ht="58.5" hidden="1" customHeight="1">
      <c r="A17" s="89" t="s">
        <v>124</v>
      </c>
      <c r="B17" s="153" t="s">
        <v>26</v>
      </c>
      <c r="C17" s="154" t="s">
        <v>27</v>
      </c>
      <c r="D17" s="155">
        <f>D18</f>
        <v>0</v>
      </c>
      <c r="E17" s="155">
        <f>E18</f>
        <v>0</v>
      </c>
      <c r="F17" s="155">
        <f>F18</f>
        <v>30.06</v>
      </c>
      <c r="G17" s="155">
        <f>G18</f>
        <v>0</v>
      </c>
      <c r="H17" s="155">
        <f>H18</f>
        <v>0</v>
      </c>
    </row>
    <row r="18" spans="1:8" s="44" customFormat="1" ht="65.25" hidden="1" customHeight="1">
      <c r="A18" s="89" t="s">
        <v>124</v>
      </c>
      <c r="B18" s="158" t="s">
        <v>161</v>
      </c>
      <c r="C18" s="162" t="s">
        <v>241</v>
      </c>
      <c r="D18" s="160"/>
      <c r="E18" s="160">
        <f t="shared" si="1"/>
        <v>0</v>
      </c>
      <c r="F18" s="174">
        <v>30.06</v>
      </c>
      <c r="G18" s="113"/>
      <c r="H18" s="113"/>
    </row>
    <row r="19" spans="1:8" s="44" customFormat="1" ht="25.5">
      <c r="A19" s="158">
        <v>801</v>
      </c>
      <c r="B19" s="153" t="s">
        <v>28</v>
      </c>
      <c r="C19" s="163" t="s">
        <v>29</v>
      </c>
      <c r="D19" s="155">
        <f>D20+D21</f>
        <v>5.5</v>
      </c>
      <c r="E19" s="155">
        <f t="shared" si="1"/>
        <v>46.5</v>
      </c>
      <c r="F19" s="176">
        <f>F20+F21</f>
        <v>40.200000000000003</v>
      </c>
      <c r="G19" s="176">
        <f>G20+G21</f>
        <v>52</v>
      </c>
      <c r="H19" s="176">
        <f>H20+H21</f>
        <v>54</v>
      </c>
    </row>
    <row r="20" spans="1:8" s="44" customFormat="1" ht="25.5">
      <c r="A20" s="89" t="s">
        <v>124</v>
      </c>
      <c r="B20" s="158" t="s">
        <v>152</v>
      </c>
      <c r="C20" s="164" t="s">
        <v>153</v>
      </c>
      <c r="D20" s="160">
        <v>5.5</v>
      </c>
      <c r="E20" s="160">
        <f t="shared" si="1"/>
        <v>6.5</v>
      </c>
      <c r="F20" s="174">
        <v>25.2</v>
      </c>
      <c r="G20" s="113">
        <v>12</v>
      </c>
      <c r="H20" s="113">
        <v>14</v>
      </c>
    </row>
    <row r="21" spans="1:8" s="44" customFormat="1" ht="25.5">
      <c r="A21" s="89" t="s">
        <v>124</v>
      </c>
      <c r="B21" s="158" t="s">
        <v>165</v>
      </c>
      <c r="C21" s="164" t="s">
        <v>238</v>
      </c>
      <c r="D21" s="160"/>
      <c r="E21" s="160">
        <f t="shared" si="1"/>
        <v>40</v>
      </c>
      <c r="F21" s="174">
        <v>15</v>
      </c>
      <c r="G21" s="113">
        <v>40</v>
      </c>
      <c r="H21" s="113">
        <v>40</v>
      </c>
    </row>
    <row r="22" spans="1:8" s="44" customFormat="1" ht="21" customHeight="1">
      <c r="A22" s="158">
        <v>801</v>
      </c>
      <c r="B22" s="153" t="s">
        <v>113</v>
      </c>
      <c r="C22" s="154" t="s">
        <v>114</v>
      </c>
      <c r="D22" s="155">
        <f>D23</f>
        <v>33</v>
      </c>
      <c r="E22" s="155">
        <f t="shared" si="1"/>
        <v>-3</v>
      </c>
      <c r="F22" s="175">
        <f>F23</f>
        <v>13</v>
      </c>
      <c r="G22" s="176">
        <f>G23</f>
        <v>30</v>
      </c>
      <c r="H22" s="176">
        <f>H23</f>
        <v>30</v>
      </c>
    </row>
    <row r="23" spans="1:8" s="44" customFormat="1" ht="30" customHeight="1">
      <c r="A23" s="89" t="s">
        <v>124</v>
      </c>
      <c r="B23" s="159" t="s">
        <v>260</v>
      </c>
      <c r="C23" s="165" t="s">
        <v>261</v>
      </c>
      <c r="D23" s="160">
        <v>33</v>
      </c>
      <c r="E23" s="160">
        <f t="shared" si="1"/>
        <v>-3</v>
      </c>
      <c r="F23" s="174">
        <v>13</v>
      </c>
      <c r="G23" s="113">
        <v>30</v>
      </c>
      <c r="H23" s="113">
        <v>30</v>
      </c>
    </row>
    <row r="24" spans="1:8" s="44" customFormat="1" ht="21" hidden="1" customHeight="1">
      <c r="A24" s="158">
        <v>801</v>
      </c>
      <c r="B24" s="153" t="s">
        <v>30</v>
      </c>
      <c r="C24" s="154" t="s">
        <v>31</v>
      </c>
      <c r="D24" s="155"/>
      <c r="E24" s="155"/>
      <c r="F24" s="175"/>
      <c r="G24" s="176"/>
      <c r="H24" s="176"/>
    </row>
    <row r="25" spans="1:8" s="44" customFormat="1" ht="25.5">
      <c r="A25" s="158">
        <v>801</v>
      </c>
      <c r="B25" s="153" t="s">
        <v>32</v>
      </c>
      <c r="C25" s="154" t="s">
        <v>33</v>
      </c>
      <c r="D25" s="155" t="e">
        <f>#REF!+D27+D28+D29</f>
        <v>#REF!</v>
      </c>
      <c r="E25" s="155" t="e">
        <f t="shared" si="1"/>
        <v>#REF!</v>
      </c>
      <c r="F25" s="155" t="e">
        <f>#REF!+F27+F28+F29</f>
        <v>#REF!</v>
      </c>
      <c r="G25" s="155">
        <f>G26+G28</f>
        <v>8739.0999999999985</v>
      </c>
      <c r="H25" s="155">
        <f>H26+H28</f>
        <v>8746.0999999999985</v>
      </c>
    </row>
    <row r="26" spans="1:8" s="46" customFormat="1" ht="18.75">
      <c r="A26" s="89" t="s">
        <v>124</v>
      </c>
      <c r="B26" s="158" t="s">
        <v>287</v>
      </c>
      <c r="C26" s="157" t="s">
        <v>288</v>
      </c>
      <c r="D26" s="160">
        <v>7573.64</v>
      </c>
      <c r="E26" s="160">
        <f t="shared" si="1"/>
        <v>950.15999999999894</v>
      </c>
      <c r="F26" s="174">
        <f>5347.43+516.41</f>
        <v>5863.84</v>
      </c>
      <c r="G26" s="160">
        <f>7254.8+1269</f>
        <v>8523.7999999999993</v>
      </c>
      <c r="H26" s="160">
        <f>7254.8+1269</f>
        <v>8523.7999999999993</v>
      </c>
    </row>
    <row r="27" spans="1:8" s="46" customFormat="1" ht="25.5" hidden="1">
      <c r="A27" s="89" t="s">
        <v>124</v>
      </c>
      <c r="B27" s="158" t="s">
        <v>289</v>
      </c>
      <c r="C27" s="157" t="s">
        <v>290</v>
      </c>
      <c r="D27" s="160">
        <v>0</v>
      </c>
      <c r="E27" s="160">
        <f t="shared" si="1"/>
        <v>0</v>
      </c>
      <c r="F27" s="174">
        <v>0</v>
      </c>
      <c r="G27" s="113">
        <v>0</v>
      </c>
      <c r="H27" s="113">
        <v>0</v>
      </c>
    </row>
    <row r="28" spans="1:8" s="46" customFormat="1" ht="25.5">
      <c r="A28" s="89" t="s">
        <v>124</v>
      </c>
      <c r="B28" s="158" t="s">
        <v>291</v>
      </c>
      <c r="C28" s="157" t="s">
        <v>292</v>
      </c>
      <c r="D28" s="160">
        <v>192.9</v>
      </c>
      <c r="E28" s="160">
        <f t="shared" si="1"/>
        <v>22.400000000000006</v>
      </c>
      <c r="F28" s="174">
        <v>192.9</v>
      </c>
      <c r="G28" s="113">
        <v>215.3</v>
      </c>
      <c r="H28" s="113">
        <v>222.3</v>
      </c>
    </row>
    <row r="29" spans="1:8" s="46" customFormat="1" ht="18.75">
      <c r="A29" s="89" t="s">
        <v>124</v>
      </c>
      <c r="B29" s="158" t="s">
        <v>293</v>
      </c>
      <c r="C29" s="157" t="s">
        <v>117</v>
      </c>
      <c r="D29" s="160">
        <v>1629.38</v>
      </c>
      <c r="E29" s="160">
        <f t="shared" si="1"/>
        <v>-1629.38</v>
      </c>
      <c r="F29" s="174">
        <v>3996.598</v>
      </c>
      <c r="G29" s="113">
        <v>0</v>
      </c>
      <c r="H29" s="160">
        <v>0</v>
      </c>
    </row>
    <row r="30" spans="1:8" s="44" customFormat="1" ht="18.75">
      <c r="A30" s="89" t="s">
        <v>124</v>
      </c>
      <c r="B30" s="158" t="s">
        <v>294</v>
      </c>
      <c r="C30" s="157" t="s">
        <v>115</v>
      </c>
      <c r="D30" s="160">
        <v>0</v>
      </c>
      <c r="E30" s="160">
        <f t="shared" si="1"/>
        <v>0</v>
      </c>
      <c r="F30" s="174">
        <v>0</v>
      </c>
      <c r="G30" s="113">
        <v>0</v>
      </c>
      <c r="H30" s="113">
        <v>0</v>
      </c>
    </row>
    <row r="31" spans="1:8" s="44" customFormat="1" ht="18.75">
      <c r="A31" s="89" t="s">
        <v>124</v>
      </c>
      <c r="B31" s="153"/>
      <c r="C31" s="154" t="s">
        <v>34</v>
      </c>
      <c r="D31" s="155" t="e">
        <f>D25+D6</f>
        <v>#REF!</v>
      </c>
      <c r="E31" s="155" t="e">
        <f t="shared" si="1"/>
        <v>#REF!</v>
      </c>
      <c r="F31" s="155" t="e">
        <f>F25+F6</f>
        <v>#REF!</v>
      </c>
      <c r="G31" s="155">
        <f>G25+G6</f>
        <v>9117.0999999999985</v>
      </c>
      <c r="H31" s="155">
        <f>H25+H6</f>
        <v>9138.0999999999985</v>
      </c>
    </row>
    <row r="32" spans="1:8" s="43" customFormat="1" ht="32.25" customHeight="1">
      <c r="A32" s="357"/>
      <c r="B32" s="357"/>
      <c r="C32" s="357"/>
      <c r="D32" s="357"/>
      <c r="F32" s="58"/>
      <c r="G32" s="8"/>
      <c r="H32" s="172"/>
    </row>
    <row r="33" spans="1:8" s="39" customFormat="1" ht="66" customHeight="1">
      <c r="A33" s="321"/>
      <c r="B33" s="355"/>
      <c r="C33" s="355"/>
      <c r="D33" s="356"/>
      <c r="E33" s="343"/>
      <c r="G33" s="173"/>
      <c r="H33" s="173"/>
    </row>
    <row r="34" spans="1:8" s="39" customFormat="1" ht="42.75" customHeight="1">
      <c r="A34" s="354"/>
      <c r="B34" s="354"/>
      <c r="C34" s="354"/>
      <c r="D34" s="343"/>
      <c r="E34" s="343"/>
      <c r="G34" s="173"/>
      <c r="H34" s="173"/>
    </row>
    <row r="35" spans="1:8" s="39" customFormat="1" ht="18">
      <c r="A35" s="48"/>
      <c r="B35" s="49"/>
      <c r="C35" s="49"/>
      <c r="D35" s="47"/>
      <c r="G35" s="173"/>
      <c r="H35" s="173"/>
    </row>
    <row r="36" spans="1:8" s="39" customFormat="1" ht="12.75" customHeight="1">
      <c r="A36" s="48"/>
      <c r="B36" s="50"/>
      <c r="C36" s="49"/>
      <c r="D36" s="47"/>
      <c r="G36" s="173"/>
      <c r="H36" s="173"/>
    </row>
    <row r="37" spans="1:8" s="39" customFormat="1" ht="12.75" customHeight="1">
      <c r="A37" s="48"/>
      <c r="B37" s="49"/>
      <c r="C37" s="49"/>
      <c r="D37" s="47"/>
      <c r="G37" s="173"/>
      <c r="H37" s="173"/>
    </row>
    <row r="38" spans="1:8" s="39" customFormat="1" ht="12.75" customHeight="1">
      <c r="A38" s="48"/>
      <c r="B38" s="50"/>
      <c r="C38" s="49"/>
      <c r="D38" s="47"/>
      <c r="G38" s="173"/>
      <c r="H38" s="173"/>
    </row>
    <row r="39" spans="1:8" s="39" customFormat="1" ht="18">
      <c r="A39" s="48"/>
      <c r="B39" s="49"/>
      <c r="C39" s="49"/>
      <c r="D39" s="47"/>
      <c r="G39" s="173"/>
      <c r="H39" s="173"/>
    </row>
    <row r="40" spans="1:8" s="39" customFormat="1" ht="26.25" customHeight="1">
      <c r="A40" s="48"/>
      <c r="B40" s="51"/>
      <c r="C40" s="51"/>
      <c r="D40" s="51"/>
      <c r="G40" s="173"/>
      <c r="H40" s="173"/>
    </row>
    <row r="41" spans="1:8">
      <c r="A41" s="18"/>
    </row>
  </sheetData>
  <mergeCells count="13">
    <mergeCell ref="A34:E34"/>
    <mergeCell ref="B4:B5"/>
    <mergeCell ref="C4:C5"/>
    <mergeCell ref="A33:E33"/>
    <mergeCell ref="A32:D32"/>
    <mergeCell ref="D4:D5"/>
    <mergeCell ref="E4:E5"/>
    <mergeCell ref="C1:H1"/>
    <mergeCell ref="G4:G5"/>
    <mergeCell ref="H4:H5"/>
    <mergeCell ref="A2:H2"/>
    <mergeCell ref="A4:A5"/>
    <mergeCell ref="G3:H3"/>
  </mergeCells>
  <pageMargins left="1.1811023622047245" right="0.39370078740157483" top="0.19685039370078741" bottom="0.19685039370078741" header="0.15748031496062992" footer="0.15748031496062992"/>
  <pageSetup paperSize="9"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97"/>
  <sheetViews>
    <sheetView view="pageBreakPreview" zoomScaleNormal="90" zoomScaleSheetLayoutView="100" workbookViewId="0">
      <selection activeCell="F3" sqref="F3"/>
    </sheetView>
  </sheetViews>
  <sheetFormatPr defaultRowHeight="12.75"/>
  <cols>
    <col min="1" max="1" width="89" style="23" customWidth="1"/>
    <col min="2" max="2" width="13.5703125" style="10" customWidth="1"/>
    <col min="3" max="3" width="24.5703125" style="269" customWidth="1"/>
  </cols>
  <sheetData>
    <row r="1" spans="1:5" ht="73.5" customHeight="1">
      <c r="A1" s="348" t="s">
        <v>406</v>
      </c>
      <c r="B1" s="348"/>
      <c r="C1" s="348"/>
    </row>
    <row r="2" spans="1:5" ht="12" customHeight="1">
      <c r="C2" s="265"/>
    </row>
    <row r="3" spans="1:5" ht="64.5" customHeight="1">
      <c r="A3" s="331" t="s">
        <v>310</v>
      </c>
      <c r="B3" s="331"/>
      <c r="C3" s="331"/>
      <c r="D3" s="25"/>
      <c r="E3" s="1"/>
    </row>
    <row r="4" spans="1:5" s="24" customFormat="1" ht="15.75">
      <c r="A4" s="25"/>
      <c r="B4" s="33"/>
      <c r="C4" s="37" t="s">
        <v>110</v>
      </c>
      <c r="D4" s="25"/>
      <c r="E4" s="1"/>
    </row>
    <row r="5" spans="1:5" s="54" customFormat="1" ht="72" customHeight="1">
      <c r="A5" s="61" t="s">
        <v>52</v>
      </c>
      <c r="B5" s="61" t="s">
        <v>118</v>
      </c>
      <c r="C5" s="108" t="s">
        <v>237</v>
      </c>
    </row>
    <row r="6" spans="1:5" s="54" customFormat="1" ht="18">
      <c r="A6" s="61">
        <v>1</v>
      </c>
      <c r="B6" s="109">
        <v>2</v>
      </c>
      <c r="C6" s="61">
        <v>3</v>
      </c>
    </row>
    <row r="7" spans="1:5" s="39" customFormat="1" ht="18">
      <c r="A7" s="110" t="s">
        <v>51</v>
      </c>
      <c r="B7" s="101" t="s">
        <v>58</v>
      </c>
      <c r="C7" s="151">
        <f>C8+C9+C10+C11+C12</f>
        <v>4871.3145199999999</v>
      </c>
    </row>
    <row r="8" spans="1:5" s="39" customFormat="1" ht="25.5">
      <c r="A8" s="110" t="s">
        <v>50</v>
      </c>
      <c r="B8" s="101" t="s">
        <v>98</v>
      </c>
      <c r="C8" s="151">
        <f>'Прил 8.'!J9</f>
        <v>812.48388</v>
      </c>
    </row>
    <row r="9" spans="1:5" s="39" customFormat="1" ht="25.5">
      <c r="A9" s="110" t="s">
        <v>49</v>
      </c>
      <c r="B9" s="101" t="s">
        <v>59</v>
      </c>
      <c r="C9" s="151">
        <f>'Прил 8.'!J18</f>
        <v>812.48388</v>
      </c>
    </row>
    <row r="10" spans="1:5" s="39" customFormat="1" ht="25.5">
      <c r="A10" s="110" t="s">
        <v>48</v>
      </c>
      <c r="B10" s="101" t="s">
        <v>60</v>
      </c>
      <c r="C10" s="151">
        <f>'Прил 8.'!J27</f>
        <v>1125.423</v>
      </c>
    </row>
    <row r="11" spans="1:5" s="39" customFormat="1" ht="18">
      <c r="A11" s="110" t="s">
        <v>210</v>
      </c>
      <c r="B11" s="101" t="s">
        <v>211</v>
      </c>
      <c r="C11" s="151">
        <f>'Прил 8.'!J39</f>
        <v>5</v>
      </c>
    </row>
    <row r="12" spans="1:5" s="39" customFormat="1" ht="18">
      <c r="A12" s="110" t="s">
        <v>295</v>
      </c>
      <c r="B12" s="101" t="s">
        <v>296</v>
      </c>
      <c r="C12" s="151">
        <f>'Прил 8.'!J46</f>
        <v>2115.9237600000001</v>
      </c>
    </row>
    <row r="13" spans="1:5" s="39" customFormat="1" ht="18">
      <c r="A13" s="110" t="s">
        <v>46</v>
      </c>
      <c r="B13" s="101" t="s">
        <v>61</v>
      </c>
      <c r="C13" s="151">
        <f>'Прил 8.'!J56</f>
        <v>212.9</v>
      </c>
    </row>
    <row r="14" spans="1:5" s="39" customFormat="1" ht="18">
      <c r="A14" s="110" t="s">
        <v>62</v>
      </c>
      <c r="B14" s="101" t="s">
        <v>63</v>
      </c>
      <c r="C14" s="151">
        <f>'Прил 8.'!J57</f>
        <v>212.9</v>
      </c>
    </row>
    <row r="15" spans="1:5" s="39" customFormat="1" ht="18">
      <c r="A15" s="110" t="s">
        <v>45</v>
      </c>
      <c r="B15" s="101" t="s">
        <v>64</v>
      </c>
      <c r="C15" s="151">
        <f>'Прил 8.'!J62</f>
        <v>35</v>
      </c>
    </row>
    <row r="16" spans="1:5" s="39" customFormat="1" ht="18" hidden="1">
      <c r="A16" s="110" t="s">
        <v>44</v>
      </c>
      <c r="B16" s="101" t="s">
        <v>65</v>
      </c>
      <c r="C16" s="189"/>
    </row>
    <row r="17" spans="1:3" s="39" customFormat="1" ht="18" hidden="1">
      <c r="A17" s="110" t="s">
        <v>99</v>
      </c>
      <c r="B17" s="101" t="s">
        <v>100</v>
      </c>
      <c r="C17" s="189"/>
    </row>
    <row r="18" spans="1:3" s="39" customFormat="1" ht="25.5">
      <c r="A18" s="110" t="s">
        <v>101</v>
      </c>
      <c r="B18" s="101" t="s">
        <v>66</v>
      </c>
      <c r="C18" s="151">
        <f>'Прил 8.'!J63</f>
        <v>20</v>
      </c>
    </row>
    <row r="19" spans="1:3" s="39" customFormat="1" ht="18">
      <c r="A19" s="264" t="s">
        <v>333</v>
      </c>
      <c r="B19" s="101" t="s">
        <v>363</v>
      </c>
      <c r="C19" s="151">
        <v>15</v>
      </c>
    </row>
    <row r="20" spans="1:3" s="39" customFormat="1" ht="18" hidden="1">
      <c r="A20" s="110" t="s">
        <v>43</v>
      </c>
      <c r="B20" s="101" t="s">
        <v>67</v>
      </c>
      <c r="C20" s="189"/>
    </row>
    <row r="21" spans="1:3" s="39" customFormat="1" ht="18">
      <c r="A21" s="110" t="s">
        <v>102</v>
      </c>
      <c r="B21" s="101" t="s">
        <v>68</v>
      </c>
      <c r="C21" s="151">
        <f>'Прил 8.'!J77</f>
        <v>4793.2437099999997</v>
      </c>
    </row>
    <row r="22" spans="1:3" s="39" customFormat="1" ht="18">
      <c r="A22" s="110" t="s">
        <v>42</v>
      </c>
      <c r="B22" s="101" t="s">
        <v>69</v>
      </c>
      <c r="C22" s="151">
        <f>'Прил 8.'!J78</f>
        <v>4793.2437099999997</v>
      </c>
    </row>
    <row r="23" spans="1:3" s="39" customFormat="1" ht="18" hidden="1">
      <c r="A23" s="110" t="s">
        <v>103</v>
      </c>
      <c r="B23" s="101" t="s">
        <v>70</v>
      </c>
      <c r="C23" s="189"/>
    </row>
    <row r="24" spans="1:3" s="39" customFormat="1" ht="18" hidden="1">
      <c r="A24" s="110" t="s">
        <v>40</v>
      </c>
      <c r="B24" s="101" t="s">
        <v>71</v>
      </c>
      <c r="C24" s="189"/>
    </row>
    <row r="25" spans="1:3" s="39" customFormat="1" ht="18" hidden="1">
      <c r="A25" s="110" t="s">
        <v>104</v>
      </c>
      <c r="B25" s="101" t="s">
        <v>72</v>
      </c>
      <c r="C25" s="189"/>
    </row>
    <row r="26" spans="1:3" s="39" customFormat="1" ht="18" hidden="1">
      <c r="A26" s="110" t="s">
        <v>39</v>
      </c>
      <c r="B26" s="101" t="s">
        <v>73</v>
      </c>
      <c r="C26" s="189"/>
    </row>
    <row r="27" spans="1:3" s="39" customFormat="1" ht="18" hidden="1">
      <c r="A27" s="110" t="s">
        <v>38</v>
      </c>
      <c r="B27" s="101" t="s">
        <v>74</v>
      </c>
      <c r="C27" s="189"/>
    </row>
    <row r="28" spans="1:3" s="39" customFormat="1" ht="18" hidden="1">
      <c r="A28" s="110" t="s">
        <v>37</v>
      </c>
      <c r="B28" s="101" t="s">
        <v>75</v>
      </c>
      <c r="C28" s="189"/>
    </row>
    <row r="29" spans="1:3" s="39" customFormat="1" ht="18" hidden="1">
      <c r="A29" s="110" t="s">
        <v>36</v>
      </c>
      <c r="B29" s="101" t="s">
        <v>76</v>
      </c>
      <c r="C29" s="189"/>
    </row>
    <row r="30" spans="1:3" s="39" customFormat="1" ht="18">
      <c r="A30" s="110" t="s">
        <v>77</v>
      </c>
      <c r="B30" s="101" t="s">
        <v>78</v>
      </c>
      <c r="C30" s="151">
        <f>C34</f>
        <v>1626.3459599999999</v>
      </c>
    </row>
    <row r="31" spans="1:3" s="39" customFormat="1" ht="18" hidden="1">
      <c r="A31" s="110" t="s">
        <v>79</v>
      </c>
      <c r="B31" s="101" t="s">
        <v>81</v>
      </c>
      <c r="C31" s="151">
        <v>0</v>
      </c>
    </row>
    <row r="32" spans="1:3" s="39" customFormat="1" ht="18" hidden="1">
      <c r="A32" s="110" t="s">
        <v>80</v>
      </c>
      <c r="B32" s="101" t="s">
        <v>81</v>
      </c>
      <c r="C32" s="189"/>
    </row>
    <row r="33" spans="1:3" s="39" customFormat="1" ht="18" hidden="1">
      <c r="A33" s="110" t="s">
        <v>82</v>
      </c>
      <c r="B33" s="101" t="s">
        <v>83</v>
      </c>
      <c r="C33" s="189"/>
    </row>
    <row r="34" spans="1:3" s="39" customFormat="1" ht="18">
      <c r="A34" s="110" t="s">
        <v>84</v>
      </c>
      <c r="B34" s="101" t="s">
        <v>85</v>
      </c>
      <c r="C34" s="151">
        <f>'Прил 8.'!J90</f>
        <v>1626.3459599999999</v>
      </c>
    </row>
    <row r="35" spans="1:3" s="39" customFormat="1" ht="18" hidden="1">
      <c r="A35" s="74" t="s">
        <v>146</v>
      </c>
      <c r="B35" s="72" t="s">
        <v>154</v>
      </c>
      <c r="C35" s="266" t="e">
        <f>#REF!</f>
        <v>#REF!</v>
      </c>
    </row>
    <row r="36" spans="1:3" s="39" customFormat="1" ht="18" hidden="1">
      <c r="A36" s="110" t="s">
        <v>86</v>
      </c>
      <c r="B36" s="101" t="s">
        <v>87</v>
      </c>
      <c r="C36" s="189"/>
    </row>
    <row r="37" spans="1:3" s="39" customFormat="1" ht="18" hidden="1">
      <c r="A37" s="110" t="s">
        <v>105</v>
      </c>
      <c r="B37" s="101" t="s">
        <v>106</v>
      </c>
      <c r="C37" s="189"/>
    </row>
    <row r="38" spans="1:3" s="39" customFormat="1" ht="18" hidden="1">
      <c r="A38" s="110" t="s">
        <v>41</v>
      </c>
      <c r="B38" s="101" t="s">
        <v>88</v>
      </c>
      <c r="C38" s="189"/>
    </row>
    <row r="39" spans="1:3" s="39" customFormat="1" ht="18" hidden="1">
      <c r="A39" s="110" t="s">
        <v>89</v>
      </c>
      <c r="B39" s="101" t="s">
        <v>90</v>
      </c>
      <c r="C39" s="189"/>
    </row>
    <row r="40" spans="1:3" s="39" customFormat="1" ht="18" hidden="1">
      <c r="A40" s="110" t="s">
        <v>107</v>
      </c>
      <c r="B40" s="101" t="s">
        <v>91</v>
      </c>
      <c r="C40" s="189"/>
    </row>
    <row r="41" spans="1:3" s="39" customFormat="1" ht="25.5" hidden="1">
      <c r="A41" s="110" t="s">
        <v>108</v>
      </c>
      <c r="B41" s="101" t="s">
        <v>92</v>
      </c>
      <c r="C41" s="189"/>
    </row>
    <row r="42" spans="1:3" s="39" customFormat="1" ht="25.5" hidden="1">
      <c r="A42" s="110" t="s">
        <v>93</v>
      </c>
      <c r="B42" s="101" t="s">
        <v>94</v>
      </c>
      <c r="C42" s="189"/>
    </row>
    <row r="43" spans="1:3" s="39" customFormat="1" ht="18" hidden="1">
      <c r="A43" s="110" t="s">
        <v>95</v>
      </c>
      <c r="B43" s="101" t="s">
        <v>96</v>
      </c>
      <c r="C43" s="189"/>
    </row>
    <row r="44" spans="1:3" s="39" customFormat="1" ht="18" hidden="1">
      <c r="A44" s="110" t="s">
        <v>109</v>
      </c>
      <c r="B44" s="101" t="s">
        <v>97</v>
      </c>
      <c r="C44" s="189"/>
    </row>
    <row r="45" spans="1:3" s="39" customFormat="1" ht="18">
      <c r="A45" s="111" t="s">
        <v>35</v>
      </c>
      <c r="B45" s="112"/>
      <c r="C45" s="271">
        <f>C7+C13+C15+C21+C30</f>
        <v>11538.804190000001</v>
      </c>
    </row>
    <row r="46" spans="1:3" s="39" customFormat="1" ht="18.75">
      <c r="A46" s="52"/>
      <c r="B46" s="53"/>
      <c r="C46" s="267"/>
    </row>
    <row r="47" spans="1:3" s="39" customFormat="1" ht="18.75">
      <c r="A47" s="52"/>
      <c r="B47" s="53"/>
      <c r="C47" s="267"/>
    </row>
    <row r="48" spans="1:3" s="39" customFormat="1" ht="18.75">
      <c r="A48" s="52"/>
      <c r="B48" s="53"/>
      <c r="C48" s="268"/>
    </row>
    <row r="49" spans="1:3" s="39" customFormat="1" ht="18.75">
      <c r="A49" s="52"/>
      <c r="B49" s="53"/>
      <c r="C49" s="268"/>
    </row>
    <row r="50" spans="1:3" s="39" customFormat="1" ht="18.75">
      <c r="A50" s="52"/>
      <c r="B50" s="53"/>
      <c r="C50" s="268"/>
    </row>
    <row r="51" spans="1:3" s="39" customFormat="1" ht="18.75">
      <c r="A51" s="52"/>
      <c r="B51" s="53"/>
      <c r="C51" s="268"/>
    </row>
    <row r="52" spans="1:3" s="39" customFormat="1" ht="18.75">
      <c r="A52" s="52"/>
      <c r="B52" s="53"/>
      <c r="C52" s="268"/>
    </row>
    <row r="53" spans="1:3" s="39" customFormat="1" ht="18.75">
      <c r="A53" s="52"/>
      <c r="B53" s="53"/>
      <c r="C53" s="268"/>
    </row>
    <row r="54" spans="1:3" s="39" customFormat="1" ht="18.75">
      <c r="A54" s="52"/>
      <c r="B54" s="53"/>
      <c r="C54" s="268"/>
    </row>
    <row r="55" spans="1:3" s="39" customFormat="1" ht="18.75">
      <c r="A55" s="52"/>
      <c r="B55" s="53"/>
      <c r="C55" s="268"/>
    </row>
    <row r="56" spans="1:3" s="39" customFormat="1" ht="18.75">
      <c r="A56" s="52"/>
      <c r="B56" s="53"/>
      <c r="C56" s="268"/>
    </row>
    <row r="57" spans="1:3" s="39" customFormat="1" ht="18.75">
      <c r="A57" s="52"/>
      <c r="B57" s="53"/>
      <c r="C57" s="268"/>
    </row>
    <row r="58" spans="1:3" s="39" customFormat="1" ht="18.75">
      <c r="A58" s="52"/>
      <c r="B58" s="53"/>
      <c r="C58" s="268"/>
    </row>
    <row r="59" spans="1:3" s="39" customFormat="1" ht="18.75">
      <c r="A59" s="52"/>
      <c r="B59" s="53"/>
      <c r="C59" s="268"/>
    </row>
    <row r="60" spans="1:3" s="39" customFormat="1" ht="18.75">
      <c r="A60" s="52"/>
      <c r="B60" s="53"/>
      <c r="C60" s="268"/>
    </row>
    <row r="61" spans="1:3" s="39" customFormat="1" ht="18.75">
      <c r="A61" s="52"/>
      <c r="B61" s="53"/>
      <c r="C61" s="268"/>
    </row>
    <row r="62" spans="1:3" s="39" customFormat="1" ht="18.75">
      <c r="A62" s="52"/>
      <c r="B62" s="53"/>
      <c r="C62" s="268"/>
    </row>
    <row r="63" spans="1:3" s="39" customFormat="1" ht="18.75">
      <c r="A63" s="52"/>
      <c r="B63" s="53"/>
      <c r="C63" s="268"/>
    </row>
    <row r="64" spans="1:3" s="39" customFormat="1" ht="18.75">
      <c r="A64" s="52"/>
      <c r="B64" s="53"/>
      <c r="C64" s="268"/>
    </row>
    <row r="65" spans="1:3" s="39" customFormat="1" ht="18.75">
      <c r="A65" s="52"/>
      <c r="B65" s="53"/>
      <c r="C65" s="268"/>
    </row>
    <row r="66" spans="1:3" s="39" customFormat="1" ht="18.75">
      <c r="A66" s="52"/>
      <c r="B66" s="53"/>
      <c r="C66" s="268"/>
    </row>
    <row r="67" spans="1:3" s="39" customFormat="1" ht="18.75">
      <c r="A67" s="52"/>
      <c r="B67" s="53"/>
      <c r="C67" s="268"/>
    </row>
    <row r="68" spans="1:3" s="39" customFormat="1" ht="18.75">
      <c r="A68" s="52"/>
      <c r="B68" s="53"/>
      <c r="C68" s="268"/>
    </row>
    <row r="69" spans="1:3" s="39" customFormat="1" ht="18.75">
      <c r="A69" s="52"/>
      <c r="B69" s="53"/>
      <c r="C69" s="268"/>
    </row>
    <row r="70" spans="1:3" s="39" customFormat="1" ht="18.75">
      <c r="A70" s="52"/>
      <c r="B70" s="53"/>
      <c r="C70" s="268"/>
    </row>
    <row r="71" spans="1:3" s="39" customFormat="1" ht="18.75">
      <c r="A71" s="52"/>
      <c r="B71" s="53"/>
      <c r="C71" s="268"/>
    </row>
    <row r="72" spans="1:3" s="39" customFormat="1" ht="18.75">
      <c r="A72" s="52"/>
      <c r="B72" s="53"/>
      <c r="C72" s="268"/>
    </row>
    <row r="73" spans="1:3" s="39" customFormat="1" ht="18.75">
      <c r="A73" s="52"/>
      <c r="B73" s="53"/>
      <c r="C73" s="268"/>
    </row>
    <row r="74" spans="1:3" s="39" customFormat="1" ht="18.75">
      <c r="A74" s="52"/>
      <c r="B74" s="53"/>
      <c r="C74" s="268"/>
    </row>
    <row r="75" spans="1:3">
      <c r="B75" s="34"/>
    </row>
    <row r="76" spans="1:3">
      <c r="B76" s="34"/>
    </row>
    <row r="77" spans="1:3">
      <c r="B77" s="34"/>
    </row>
    <row r="78" spans="1:3">
      <c r="B78" s="34"/>
    </row>
    <row r="79" spans="1:3">
      <c r="B79" s="34"/>
    </row>
    <row r="80" spans="1:3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  <row r="85" spans="2:2">
      <c r="B85" s="34"/>
    </row>
    <row r="86" spans="2:2">
      <c r="B86" s="34"/>
    </row>
    <row r="87" spans="2:2">
      <c r="B87" s="34"/>
    </row>
    <row r="88" spans="2:2">
      <c r="B88" s="34"/>
    </row>
    <row r="89" spans="2:2">
      <c r="B89" s="34"/>
    </row>
    <row r="90" spans="2:2">
      <c r="B90" s="34"/>
    </row>
    <row r="91" spans="2:2">
      <c r="B91" s="34"/>
    </row>
    <row r="92" spans="2:2">
      <c r="B92" s="34"/>
    </row>
    <row r="93" spans="2:2">
      <c r="B93" s="34"/>
    </row>
    <row r="94" spans="2:2">
      <c r="B94" s="34"/>
    </row>
    <row r="95" spans="2:2">
      <c r="B95" s="34"/>
    </row>
    <row r="96" spans="2:2">
      <c r="B96" s="34"/>
    </row>
    <row r="97" spans="2:2">
      <c r="B97" s="34"/>
    </row>
  </sheetData>
  <mergeCells count="2">
    <mergeCell ref="A3:C3"/>
    <mergeCell ref="A1:C1"/>
  </mergeCells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95"/>
  <sheetViews>
    <sheetView workbookViewId="0">
      <selection activeCell="B7" sqref="B7"/>
    </sheetView>
  </sheetViews>
  <sheetFormatPr defaultColWidth="9.140625" defaultRowHeight="12.75"/>
  <cols>
    <col min="1" max="1" width="84.5703125" style="23" customWidth="1"/>
    <col min="2" max="2" width="9.42578125" style="10" customWidth="1"/>
    <col min="3" max="3" width="13.7109375" style="8" customWidth="1"/>
    <col min="4" max="4" width="13" style="8" customWidth="1"/>
    <col min="5" max="16384" width="9.140625" style="8"/>
  </cols>
  <sheetData>
    <row r="1" spans="1:5" ht="72" customHeight="1">
      <c r="A1" s="348" t="s">
        <v>407</v>
      </c>
      <c r="B1" s="348"/>
      <c r="C1" s="348"/>
      <c r="D1" s="348"/>
    </row>
    <row r="2" spans="1:5" ht="11.25" customHeight="1">
      <c r="C2" s="26"/>
    </row>
    <row r="3" spans="1:5" ht="64.5" customHeight="1">
      <c r="A3" s="331" t="s">
        <v>366</v>
      </c>
      <c r="B3" s="331"/>
      <c r="C3" s="331"/>
      <c r="D3" s="331"/>
      <c r="E3" s="36"/>
    </row>
    <row r="4" spans="1:5" s="37" customFormat="1" ht="15.75">
      <c r="A4" s="35"/>
      <c r="B4" s="33"/>
      <c r="C4" s="360" t="s">
        <v>110</v>
      </c>
      <c r="D4" s="360"/>
      <c r="E4" s="36"/>
    </row>
    <row r="5" spans="1:5" s="38" customFormat="1" ht="81" customHeight="1">
      <c r="A5" s="61" t="s">
        <v>52</v>
      </c>
      <c r="B5" s="61" t="s">
        <v>118</v>
      </c>
      <c r="C5" s="61" t="s">
        <v>283</v>
      </c>
      <c r="D5" s="61" t="s">
        <v>335</v>
      </c>
    </row>
    <row r="6" spans="1:5" s="37" customFormat="1" ht="15.75">
      <c r="A6" s="61">
        <v>1</v>
      </c>
      <c r="B6" s="109">
        <v>2</v>
      </c>
      <c r="C6" s="61">
        <v>3</v>
      </c>
      <c r="D6" s="61">
        <v>4</v>
      </c>
    </row>
    <row r="7" spans="1:5" s="43" customFormat="1" ht="18.75">
      <c r="A7" s="110" t="s">
        <v>51</v>
      </c>
      <c r="B7" s="291" t="s">
        <v>58</v>
      </c>
      <c r="C7" s="290">
        <f>'Прил 9.'!I8</f>
        <v>4871.3145199999999</v>
      </c>
      <c r="D7" s="290">
        <f>'Прил 9.'!J8</f>
        <v>4871.3145199999999</v>
      </c>
    </row>
    <row r="8" spans="1:5" s="43" customFormat="1" ht="25.5">
      <c r="A8" s="110" t="s">
        <v>50</v>
      </c>
      <c r="B8" s="291" t="s">
        <v>98</v>
      </c>
      <c r="C8" s="290">
        <f>'Прил 9.'!I9</f>
        <v>812.48388</v>
      </c>
      <c r="D8" s="290">
        <f>'Прил 9.'!J9</f>
        <v>812.48388</v>
      </c>
    </row>
    <row r="9" spans="1:5" s="43" customFormat="1" ht="25.5">
      <c r="A9" s="110" t="s">
        <v>49</v>
      </c>
      <c r="B9" s="291" t="s">
        <v>59</v>
      </c>
      <c r="C9" s="290">
        <f>'Прил 9.'!I17</f>
        <v>812.48388</v>
      </c>
      <c r="D9" s="290">
        <f>'Прил 9.'!J17</f>
        <v>812.48388</v>
      </c>
    </row>
    <row r="10" spans="1:5" s="43" customFormat="1" ht="25.5">
      <c r="A10" s="110" t="s">
        <v>48</v>
      </c>
      <c r="B10" s="291" t="s">
        <v>60</v>
      </c>
      <c r="C10" s="290">
        <f>'Прил 9.'!I25</f>
        <v>1125.423</v>
      </c>
      <c r="D10" s="290">
        <f>'Прил 9.'!J25</f>
        <v>1125.423</v>
      </c>
    </row>
    <row r="11" spans="1:5" s="43" customFormat="1" ht="18.75">
      <c r="A11" s="110" t="s">
        <v>210</v>
      </c>
      <c r="B11" s="291" t="s">
        <v>211</v>
      </c>
      <c r="C11" s="290">
        <f>'Прил 9.'!I37</f>
        <v>5</v>
      </c>
      <c r="D11" s="290">
        <f>'Прил 9.'!J37</f>
        <v>5</v>
      </c>
    </row>
    <row r="12" spans="1:5" s="43" customFormat="1" ht="18.75">
      <c r="A12" s="110" t="s">
        <v>295</v>
      </c>
      <c r="B12" s="291" t="s">
        <v>296</v>
      </c>
      <c r="C12" s="290">
        <f>'Прил 9.'!I44</f>
        <v>2115.9237600000001</v>
      </c>
      <c r="D12" s="290">
        <f>'Прил 9.'!J44</f>
        <v>2115.9237600000001</v>
      </c>
    </row>
    <row r="13" spans="1:5" s="43" customFormat="1" ht="18.75">
      <c r="A13" s="110" t="s">
        <v>46</v>
      </c>
      <c r="B13" s="291" t="s">
        <v>61</v>
      </c>
      <c r="C13" s="290">
        <f>C14</f>
        <v>212.9</v>
      </c>
      <c r="D13" s="290">
        <f>D14</f>
        <v>212.9</v>
      </c>
    </row>
    <row r="14" spans="1:5" s="43" customFormat="1" ht="18.75">
      <c r="A14" s="110" t="s">
        <v>62</v>
      </c>
      <c r="B14" s="291" t="s">
        <v>63</v>
      </c>
      <c r="C14" s="290">
        <f>'Прил 9.'!I55</f>
        <v>212.9</v>
      </c>
      <c r="D14" s="290">
        <f>'Прил 9.'!J55</f>
        <v>212.9</v>
      </c>
    </row>
    <row r="15" spans="1:5" s="43" customFormat="1" ht="18.75">
      <c r="A15" s="110" t="s">
        <v>45</v>
      </c>
      <c r="B15" s="291" t="s">
        <v>64</v>
      </c>
      <c r="C15" s="290">
        <f>'Прил 9.'!I59</f>
        <v>35</v>
      </c>
      <c r="D15" s="290">
        <f>'Прил 9.'!J59</f>
        <v>35</v>
      </c>
    </row>
    <row r="16" spans="1:5" s="43" customFormat="1" ht="25.5">
      <c r="A16" s="110" t="s">
        <v>101</v>
      </c>
      <c r="B16" s="291" t="s">
        <v>66</v>
      </c>
      <c r="C16" s="290">
        <f>'Прил 9.'!I60</f>
        <v>20</v>
      </c>
      <c r="D16" s="290">
        <f>'Прил 9.'!J60</f>
        <v>20</v>
      </c>
    </row>
    <row r="17" spans="1:4" s="43" customFormat="1" ht="18.75">
      <c r="A17" s="289" t="s">
        <v>333</v>
      </c>
      <c r="B17" s="291" t="s">
        <v>363</v>
      </c>
      <c r="C17" s="290">
        <f>'Прил 9.'!I67</f>
        <v>15</v>
      </c>
      <c r="D17" s="290">
        <f>'Прил 9.'!J67</f>
        <v>15</v>
      </c>
    </row>
    <row r="18" spans="1:4" s="43" customFormat="1" ht="18.75" hidden="1">
      <c r="A18" s="110" t="s">
        <v>43</v>
      </c>
      <c r="B18" s="291" t="s">
        <v>67</v>
      </c>
      <c r="C18" s="290"/>
      <c r="D18" s="290"/>
    </row>
    <row r="19" spans="1:4" s="43" customFormat="1" ht="18.75">
      <c r="A19" s="110" t="s">
        <v>102</v>
      </c>
      <c r="B19" s="291" t="s">
        <v>68</v>
      </c>
      <c r="C19" s="290">
        <f>'Прил 9.'!I74</f>
        <v>2149.00371</v>
      </c>
      <c r="D19" s="290">
        <f>'Прил 9.'!J74</f>
        <v>1946.75371</v>
      </c>
    </row>
    <row r="20" spans="1:4" s="43" customFormat="1" ht="18.75">
      <c r="A20" s="110" t="s">
        <v>42</v>
      </c>
      <c r="B20" s="291" t="s">
        <v>69</v>
      </c>
      <c r="C20" s="290">
        <f>'Прил 9.'!I75</f>
        <v>2149.00371</v>
      </c>
      <c r="D20" s="290">
        <f>'Прил 9.'!J75</f>
        <v>1946.75371</v>
      </c>
    </row>
    <row r="21" spans="1:4" s="43" customFormat="1" ht="18.75">
      <c r="A21" s="110" t="s">
        <v>77</v>
      </c>
      <c r="B21" s="291" t="s">
        <v>78</v>
      </c>
      <c r="C21" s="290">
        <f>'Прил 9.'!I87</f>
        <v>1626.3459599999999</v>
      </c>
      <c r="D21" s="290">
        <f>'Прил 9.'!J87</f>
        <v>1626.3459599999999</v>
      </c>
    </row>
    <row r="22" spans="1:4" s="43" customFormat="1" ht="18.75" hidden="1">
      <c r="A22" s="110" t="s">
        <v>79</v>
      </c>
      <c r="B22" s="291" t="s">
        <v>81</v>
      </c>
      <c r="C22" s="290">
        <v>0</v>
      </c>
      <c r="D22" s="290">
        <v>0</v>
      </c>
    </row>
    <row r="23" spans="1:4" s="43" customFormat="1" ht="18.75" hidden="1">
      <c r="A23" s="110" t="s">
        <v>80</v>
      </c>
      <c r="B23" s="291" t="s">
        <v>81</v>
      </c>
      <c r="C23" s="290"/>
      <c r="D23" s="290"/>
    </row>
    <row r="24" spans="1:4" s="43" customFormat="1" ht="18.75" hidden="1">
      <c r="A24" s="110" t="s">
        <v>82</v>
      </c>
      <c r="B24" s="291" t="s">
        <v>83</v>
      </c>
      <c r="C24" s="290"/>
      <c r="D24" s="290"/>
    </row>
    <row r="25" spans="1:4" s="43" customFormat="1" ht="18.75">
      <c r="A25" s="110" t="s">
        <v>84</v>
      </c>
      <c r="B25" s="291" t="s">
        <v>85</v>
      </c>
      <c r="C25" s="290">
        <f>'Прил 9.'!I87</f>
        <v>1626.3459599999999</v>
      </c>
      <c r="D25" s="290">
        <f>'Прил 9.'!J87</f>
        <v>1626.3459599999999</v>
      </c>
    </row>
    <row r="26" spans="1:4" s="43" customFormat="1" ht="18.75">
      <c r="A26" s="74" t="s">
        <v>146</v>
      </c>
      <c r="B26" s="292" t="s">
        <v>154</v>
      </c>
      <c r="C26" s="290">
        <f>'Прил 9.'!I95</f>
        <v>222.54</v>
      </c>
      <c r="D26" s="290">
        <f>'Прил 9.'!J95</f>
        <v>445.79</v>
      </c>
    </row>
    <row r="27" spans="1:4" s="43" customFormat="1" ht="18.75" hidden="1">
      <c r="A27" s="110" t="s">
        <v>86</v>
      </c>
      <c r="B27" s="291" t="s">
        <v>87</v>
      </c>
      <c r="C27" s="290"/>
      <c r="D27" s="290"/>
    </row>
    <row r="28" spans="1:4" s="43" customFormat="1" ht="18.75" hidden="1">
      <c r="A28" s="110" t="s">
        <v>105</v>
      </c>
      <c r="B28" s="291" t="s">
        <v>106</v>
      </c>
      <c r="C28" s="290"/>
      <c r="D28" s="290"/>
    </row>
    <row r="29" spans="1:4" s="43" customFormat="1" ht="18.75" hidden="1">
      <c r="A29" s="110" t="s">
        <v>41</v>
      </c>
      <c r="B29" s="291" t="s">
        <v>88</v>
      </c>
      <c r="C29" s="290"/>
      <c r="D29" s="290"/>
    </row>
    <row r="30" spans="1:4" s="43" customFormat="1" ht="18.75" hidden="1">
      <c r="A30" s="110" t="s">
        <v>89</v>
      </c>
      <c r="B30" s="291" t="s">
        <v>90</v>
      </c>
      <c r="C30" s="290"/>
      <c r="D30" s="290"/>
    </row>
    <row r="31" spans="1:4" s="43" customFormat="1" ht="18.75" hidden="1">
      <c r="A31" s="110" t="s">
        <v>107</v>
      </c>
      <c r="B31" s="291" t="s">
        <v>91</v>
      </c>
      <c r="C31" s="290"/>
      <c r="D31" s="290"/>
    </row>
    <row r="32" spans="1:4" s="43" customFormat="1" ht="25.5" hidden="1">
      <c r="A32" s="110" t="s">
        <v>108</v>
      </c>
      <c r="B32" s="291" t="s">
        <v>92</v>
      </c>
      <c r="C32" s="290"/>
      <c r="D32" s="290"/>
    </row>
    <row r="33" spans="1:4" s="43" customFormat="1" ht="25.5" hidden="1">
      <c r="A33" s="110" t="s">
        <v>93</v>
      </c>
      <c r="B33" s="291" t="s">
        <v>94</v>
      </c>
      <c r="C33" s="290"/>
      <c r="D33" s="290"/>
    </row>
    <row r="34" spans="1:4" s="43" customFormat="1" ht="18.75" hidden="1">
      <c r="A34" s="110" t="s">
        <v>95</v>
      </c>
      <c r="B34" s="291" t="s">
        <v>96</v>
      </c>
      <c r="C34" s="290"/>
      <c r="D34" s="290"/>
    </row>
    <row r="35" spans="1:4" s="43" customFormat="1" ht="18.75" hidden="1">
      <c r="A35" s="110" t="s">
        <v>109</v>
      </c>
      <c r="B35" s="291" t="s">
        <v>97</v>
      </c>
      <c r="C35" s="290"/>
      <c r="D35" s="290"/>
    </row>
    <row r="36" spans="1:4" s="43" customFormat="1" ht="18.75">
      <c r="A36" s="187" t="s">
        <v>35</v>
      </c>
      <c r="B36" s="270"/>
      <c r="C36" s="270">
        <f>C7+C13+C15+C19+C21+C26</f>
        <v>9117.10419</v>
      </c>
      <c r="D36" s="270">
        <f>D7+D13+D15+D19+D21+D26</f>
        <v>9138.10419</v>
      </c>
    </row>
    <row r="37" spans="1:4" s="43" customFormat="1" ht="18.75">
      <c r="A37" s="64"/>
      <c r="B37" s="65"/>
      <c r="C37" s="66"/>
      <c r="D37" s="66"/>
    </row>
    <row r="38" spans="1:4" s="43" customFormat="1" ht="18.75">
      <c r="A38" s="64"/>
      <c r="B38" s="65"/>
      <c r="C38" s="66"/>
      <c r="D38" s="66"/>
    </row>
    <row r="39" spans="1:4" s="43" customFormat="1" ht="18.75">
      <c r="A39" s="64"/>
      <c r="B39" s="65"/>
      <c r="C39" s="66"/>
      <c r="D39" s="66"/>
    </row>
    <row r="40" spans="1:4" s="43" customFormat="1" ht="18.75">
      <c r="A40" s="64"/>
      <c r="B40" s="65"/>
      <c r="C40" s="66"/>
      <c r="D40" s="66"/>
    </row>
    <row r="41" spans="1:4" s="43" customFormat="1" ht="18.75">
      <c r="A41" s="64"/>
      <c r="B41" s="65"/>
      <c r="C41" s="66"/>
      <c r="D41" s="66"/>
    </row>
    <row r="42" spans="1:4" s="43" customFormat="1" ht="18.75">
      <c r="A42" s="64"/>
      <c r="B42" s="65"/>
      <c r="C42" s="66"/>
      <c r="D42" s="66"/>
    </row>
    <row r="43" spans="1:4" s="43" customFormat="1" ht="18.75">
      <c r="A43" s="67"/>
      <c r="B43" s="68"/>
      <c r="C43" s="66"/>
      <c r="D43" s="66"/>
    </row>
    <row r="44" spans="1:4">
      <c r="B44" s="34"/>
    </row>
    <row r="45" spans="1:4">
      <c r="B45" s="34"/>
    </row>
    <row r="46" spans="1:4">
      <c r="B46" s="34"/>
    </row>
    <row r="47" spans="1:4">
      <c r="B47" s="34"/>
    </row>
    <row r="48" spans="1:4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  <row r="85" spans="2:2">
      <c r="B85" s="34"/>
    </row>
    <row r="86" spans="2:2">
      <c r="B86" s="34"/>
    </row>
    <row r="87" spans="2:2">
      <c r="B87" s="34"/>
    </row>
    <row r="88" spans="2:2">
      <c r="B88" s="34"/>
    </row>
    <row r="89" spans="2:2">
      <c r="B89" s="34"/>
    </row>
    <row r="90" spans="2:2">
      <c r="B90" s="34"/>
    </row>
    <row r="91" spans="2:2">
      <c r="B91" s="34"/>
    </row>
    <row r="92" spans="2:2">
      <c r="B92" s="34"/>
    </row>
    <row r="93" spans="2:2">
      <c r="B93" s="34"/>
    </row>
    <row r="94" spans="2:2">
      <c r="B94" s="34"/>
    </row>
    <row r="95" spans="2:2">
      <c r="B95" s="34"/>
    </row>
  </sheetData>
  <mergeCells count="3">
    <mergeCell ref="A1:D1"/>
    <mergeCell ref="A3:D3"/>
    <mergeCell ref="C4:D4"/>
  </mergeCells>
  <pageMargins left="0.70866141732283472" right="0.70866141732283472" top="0.39370078740157483" bottom="0.35433070866141736" header="0.31496062992125984" footer="0.31496062992125984"/>
  <pageSetup paperSize="9" scale="7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102"/>
  <sheetViews>
    <sheetView view="pageBreakPreview" zoomScale="60" zoomScaleNormal="100" workbookViewId="0">
      <selection activeCell="A3" sqref="A3:H3"/>
    </sheetView>
  </sheetViews>
  <sheetFormatPr defaultColWidth="36" defaultRowHeight="12.75"/>
  <cols>
    <col min="1" max="1" width="57.7109375" style="27" customWidth="1"/>
    <col min="2" max="2" width="12.5703125" style="260" customWidth="1"/>
    <col min="3" max="3" width="10.28515625" style="27" customWidth="1"/>
    <col min="4" max="4" width="7.42578125" style="28" customWidth="1"/>
    <col min="5" max="5" width="13.85546875" style="28" customWidth="1"/>
    <col min="6" max="6" width="9.85546875" style="28" customWidth="1"/>
    <col min="7" max="7" width="14" style="28" hidden="1" customWidth="1"/>
    <col min="8" max="8" width="10.85546875" style="93" hidden="1" customWidth="1"/>
    <col min="9" max="9" width="10.28515625" style="93" hidden="1" customWidth="1"/>
    <col min="10" max="10" width="10.5703125" style="206" customWidth="1"/>
    <col min="11" max="11" width="9.140625" style="29" hidden="1" customWidth="1"/>
    <col min="12" max="253" width="9.140625" style="29" customWidth="1"/>
    <col min="254" max="254" width="3.5703125" style="29" customWidth="1"/>
    <col min="255" max="16384" width="36" style="29"/>
  </cols>
  <sheetData>
    <row r="1" spans="1:13" ht="77.25" customHeight="1">
      <c r="A1" s="23"/>
      <c r="B1" s="348" t="s">
        <v>408</v>
      </c>
      <c r="C1" s="348"/>
      <c r="D1" s="348"/>
      <c r="E1" s="348"/>
      <c r="F1" s="348"/>
      <c r="G1" s="348"/>
      <c r="H1" s="348"/>
      <c r="I1" s="348"/>
      <c r="J1" s="348"/>
      <c r="K1" s="348"/>
      <c r="L1" s="361"/>
      <c r="M1" s="361"/>
    </row>
    <row r="2" spans="1:13">
      <c r="H2" s="80"/>
      <c r="I2" s="80"/>
      <c r="J2" s="80"/>
    </row>
    <row r="3" spans="1:13" s="31" customFormat="1" ht="36.75" customHeight="1">
      <c r="A3" s="362" t="s">
        <v>346</v>
      </c>
      <c r="B3" s="362"/>
      <c r="C3" s="362"/>
      <c r="D3" s="362"/>
      <c r="E3" s="362"/>
      <c r="F3" s="362"/>
      <c r="G3" s="362"/>
      <c r="H3" s="362"/>
      <c r="I3" s="198"/>
      <c r="J3" s="199"/>
    </row>
    <row r="4" spans="1:13" s="30" customFormat="1" ht="31.5">
      <c r="A4" s="195"/>
      <c r="B4" s="261"/>
      <c r="C4" s="195"/>
      <c r="D4" s="195"/>
      <c r="E4" s="195"/>
      <c r="F4" s="200"/>
      <c r="G4" s="201"/>
      <c r="H4" s="201"/>
      <c r="I4" s="201"/>
      <c r="J4" s="202" t="s">
        <v>201</v>
      </c>
    </row>
    <row r="5" spans="1:13" s="56" customFormat="1" ht="26.25">
      <c r="A5" s="170" t="s">
        <v>53</v>
      </c>
      <c r="B5" s="85"/>
      <c r="C5" s="101" t="s">
        <v>119</v>
      </c>
      <c r="D5" s="101" t="s">
        <v>120</v>
      </c>
      <c r="E5" s="101" t="s">
        <v>121</v>
      </c>
      <c r="F5" s="101" t="s">
        <v>122</v>
      </c>
      <c r="G5" s="214" t="s">
        <v>239</v>
      </c>
      <c r="H5" s="214" t="s">
        <v>229</v>
      </c>
      <c r="I5" s="214" t="s">
        <v>228</v>
      </c>
      <c r="J5" s="86" t="s">
        <v>237</v>
      </c>
    </row>
    <row r="6" spans="1:13" s="55" customFormat="1">
      <c r="A6" s="170">
        <v>1</v>
      </c>
      <c r="B6" s="85">
        <v>2</v>
      </c>
      <c r="C6" s="101" t="s">
        <v>54</v>
      </c>
      <c r="D6" s="101" t="s">
        <v>55</v>
      </c>
      <c r="E6" s="101" t="s">
        <v>56</v>
      </c>
      <c r="F6" s="101" t="s">
        <v>57</v>
      </c>
      <c r="G6" s="214"/>
      <c r="H6" s="214"/>
      <c r="I6" s="215">
        <v>7</v>
      </c>
      <c r="J6" s="115">
        <v>7</v>
      </c>
    </row>
    <row r="7" spans="1:13" s="55" customFormat="1">
      <c r="A7" s="216" t="s">
        <v>365</v>
      </c>
      <c r="B7" s="308">
        <v>801</v>
      </c>
      <c r="C7" s="101"/>
      <c r="D7" s="101"/>
      <c r="E7" s="101"/>
      <c r="F7" s="101"/>
      <c r="G7" s="214"/>
      <c r="H7" s="214"/>
      <c r="I7" s="215"/>
      <c r="J7" s="215"/>
    </row>
    <row r="8" spans="1:13" s="30" customFormat="1">
      <c r="A8" s="217" t="s">
        <v>123</v>
      </c>
      <c r="B8" s="146" t="s">
        <v>124</v>
      </c>
      <c r="C8" s="146" t="s">
        <v>125</v>
      </c>
      <c r="D8" s="146"/>
      <c r="E8" s="146"/>
      <c r="F8" s="146"/>
      <c r="G8" s="218" t="e">
        <f>G9+#REF!+G39+G17</f>
        <v>#REF!</v>
      </c>
      <c r="H8" s="219" t="e">
        <f>I8-G8</f>
        <v>#REF!</v>
      </c>
      <c r="I8" s="218" t="e">
        <f>I9+I27+I39+I18+I46</f>
        <v>#REF!</v>
      </c>
      <c r="J8" s="218">
        <f>J9+J27+J18+J39+J46</f>
        <v>4871.3145199999999</v>
      </c>
    </row>
    <row r="9" spans="1:13" s="32" customFormat="1" ht="25.5">
      <c r="A9" s="217" t="s">
        <v>50</v>
      </c>
      <c r="B9" s="308">
        <v>801</v>
      </c>
      <c r="C9" s="146" t="s">
        <v>125</v>
      </c>
      <c r="D9" s="146" t="s">
        <v>126</v>
      </c>
      <c r="E9" s="146"/>
      <c r="F9" s="146"/>
      <c r="G9" s="218" t="e">
        <f t="shared" ref="G9" si="0">G10</f>
        <v>#REF!</v>
      </c>
      <c r="H9" s="220" t="e">
        <f t="shared" ref="H9:H90" si="1">I9-G9</f>
        <v>#REF!</v>
      </c>
      <c r="I9" s="218" t="e">
        <f>I10</f>
        <v>#REF!</v>
      </c>
      <c r="J9" s="218">
        <f>J10</f>
        <v>812.48388</v>
      </c>
      <c r="M9" s="152"/>
    </row>
    <row r="10" spans="1:13" s="30" customFormat="1">
      <c r="A10" s="223" t="s">
        <v>326</v>
      </c>
      <c r="B10" s="170">
        <v>801</v>
      </c>
      <c r="C10" s="224" t="s">
        <v>125</v>
      </c>
      <c r="D10" s="224" t="s">
        <v>126</v>
      </c>
      <c r="E10" s="225" t="s">
        <v>327</v>
      </c>
      <c r="F10" s="224"/>
      <c r="G10" s="222" t="e">
        <f>#REF!</f>
        <v>#REF!</v>
      </c>
      <c r="H10" s="219" t="e">
        <f t="shared" si="1"/>
        <v>#REF!</v>
      </c>
      <c r="I10" s="222" t="e">
        <f>#REF!</f>
        <v>#REF!</v>
      </c>
      <c r="J10" s="222">
        <f>J11</f>
        <v>812.48388</v>
      </c>
    </row>
    <row r="11" spans="1:13" s="30" customFormat="1">
      <c r="A11" s="223" t="s">
        <v>328</v>
      </c>
      <c r="B11" s="170">
        <v>801</v>
      </c>
      <c r="C11" s="224" t="s">
        <v>125</v>
      </c>
      <c r="D11" s="224" t="s">
        <v>126</v>
      </c>
      <c r="E11" s="225" t="s">
        <v>325</v>
      </c>
      <c r="F11" s="224"/>
      <c r="G11" s="222">
        <f t="shared" ref="G11" si="2">G14+G15</f>
        <v>762.84999999999991</v>
      </c>
      <c r="H11" s="219">
        <f t="shared" si="1"/>
        <v>49.63388000000009</v>
      </c>
      <c r="I11" s="222">
        <f>I14+I15+I16</f>
        <v>812.48388</v>
      </c>
      <c r="J11" s="222">
        <f>J14+J15+J16</f>
        <v>812.48388</v>
      </c>
    </row>
    <row r="12" spans="1:13" s="30" customFormat="1" ht="25.5">
      <c r="A12" s="223" t="s">
        <v>338</v>
      </c>
      <c r="B12" s="170">
        <v>801</v>
      </c>
      <c r="C12" s="224" t="s">
        <v>125</v>
      </c>
      <c r="D12" s="224" t="s">
        <v>126</v>
      </c>
      <c r="E12" s="225" t="s">
        <v>317</v>
      </c>
      <c r="F12" s="224"/>
      <c r="G12" s="222"/>
      <c r="H12" s="219"/>
      <c r="I12" s="222">
        <f>I13</f>
        <v>812.48388</v>
      </c>
      <c r="J12" s="222">
        <f>J13</f>
        <v>812.48388</v>
      </c>
    </row>
    <row r="13" spans="1:13" s="30" customFormat="1" ht="25.5">
      <c r="A13" s="223" t="s">
        <v>334</v>
      </c>
      <c r="B13" s="170">
        <v>801</v>
      </c>
      <c r="C13" s="224" t="s">
        <v>125</v>
      </c>
      <c r="D13" s="224" t="s">
        <v>126</v>
      </c>
      <c r="E13" s="225" t="s">
        <v>316</v>
      </c>
      <c r="F13" s="224"/>
      <c r="G13" s="222"/>
      <c r="H13" s="219"/>
      <c r="I13" s="222">
        <f>I14+I15</f>
        <v>812.48388</v>
      </c>
      <c r="J13" s="222">
        <f>J14+J15</f>
        <v>812.48388</v>
      </c>
    </row>
    <row r="14" spans="1:13" s="30" customFormat="1">
      <c r="A14" s="223" t="s">
        <v>186</v>
      </c>
      <c r="B14" s="170">
        <v>801</v>
      </c>
      <c r="C14" s="224" t="s">
        <v>125</v>
      </c>
      <c r="D14" s="224" t="s">
        <v>126</v>
      </c>
      <c r="E14" s="225" t="s">
        <v>316</v>
      </c>
      <c r="F14" s="224" t="s">
        <v>128</v>
      </c>
      <c r="G14" s="214">
        <v>585.91</v>
      </c>
      <c r="H14" s="219">
        <f t="shared" si="1"/>
        <v>38.117560000000026</v>
      </c>
      <c r="I14" s="222">
        <v>624.02755999999999</v>
      </c>
      <c r="J14" s="222">
        <v>624.02755999999999</v>
      </c>
      <c r="M14" s="29"/>
    </row>
    <row r="15" spans="1:13" s="30" customFormat="1">
      <c r="A15" s="223" t="s">
        <v>187</v>
      </c>
      <c r="B15" s="170">
        <v>801</v>
      </c>
      <c r="C15" s="224" t="s">
        <v>125</v>
      </c>
      <c r="D15" s="224" t="s">
        <v>126</v>
      </c>
      <c r="E15" s="225" t="s">
        <v>316</v>
      </c>
      <c r="F15" s="224" t="s">
        <v>182</v>
      </c>
      <c r="G15" s="214">
        <v>176.94</v>
      </c>
      <c r="H15" s="219">
        <f t="shared" si="1"/>
        <v>11.516320000000007</v>
      </c>
      <c r="I15" s="222">
        <v>188.45632000000001</v>
      </c>
      <c r="J15" s="222">
        <v>188.45632000000001</v>
      </c>
      <c r="M15" s="29"/>
    </row>
    <row r="16" spans="1:13" s="30" customFormat="1" ht="25.5">
      <c r="A16" s="223" t="s">
        <v>189</v>
      </c>
      <c r="B16" s="170">
        <v>801</v>
      </c>
      <c r="C16" s="224" t="s">
        <v>125</v>
      </c>
      <c r="D16" s="224" t="s">
        <v>126</v>
      </c>
      <c r="E16" s="225" t="s">
        <v>316</v>
      </c>
      <c r="F16" s="224" t="s">
        <v>133</v>
      </c>
      <c r="G16" s="214">
        <v>0</v>
      </c>
      <c r="H16" s="219">
        <f t="shared" si="1"/>
        <v>0</v>
      </c>
      <c r="I16" s="222">
        <v>0</v>
      </c>
      <c r="J16" s="222">
        <v>0</v>
      </c>
      <c r="M16" s="29"/>
    </row>
    <row r="17" spans="1:11" s="57" customFormat="1" ht="38.25" hidden="1" customHeight="1">
      <c r="A17" s="226" t="s">
        <v>49</v>
      </c>
      <c r="B17" s="170">
        <v>801</v>
      </c>
      <c r="C17" s="227" t="s">
        <v>130</v>
      </c>
      <c r="D17" s="227"/>
      <c r="E17" s="227"/>
      <c r="F17" s="227"/>
      <c r="G17" s="222">
        <f t="shared" ref="G17:G18" si="3">G18</f>
        <v>756.01</v>
      </c>
      <c r="H17" s="219">
        <f t="shared" si="1"/>
        <v>56.473880000000008</v>
      </c>
      <c r="I17" s="222">
        <f>I18</f>
        <v>812.48388</v>
      </c>
      <c r="J17" s="222">
        <f>J18</f>
        <v>812.48388</v>
      </c>
      <c r="K17" s="30"/>
    </row>
    <row r="18" spans="1:11" s="57" customFormat="1" ht="39">
      <c r="A18" s="249" t="s">
        <v>49</v>
      </c>
      <c r="B18" s="170">
        <v>801</v>
      </c>
      <c r="C18" s="229" t="s">
        <v>125</v>
      </c>
      <c r="D18" s="229" t="s">
        <v>131</v>
      </c>
      <c r="E18" s="227"/>
      <c r="F18" s="230"/>
      <c r="G18" s="218">
        <f t="shared" si="3"/>
        <v>756.01</v>
      </c>
      <c r="H18" s="220">
        <f t="shared" si="1"/>
        <v>56.473880000000008</v>
      </c>
      <c r="I18" s="231">
        <f>I19</f>
        <v>812.48388</v>
      </c>
      <c r="J18" s="218">
        <f>J19</f>
        <v>812.48388</v>
      </c>
      <c r="K18" s="30"/>
    </row>
    <row r="19" spans="1:11" s="57" customFormat="1" ht="25.5" hidden="1" customHeight="1">
      <c r="A19" s="232" t="s">
        <v>132</v>
      </c>
      <c r="B19" s="308">
        <v>801</v>
      </c>
      <c r="C19" s="191" t="s">
        <v>125</v>
      </c>
      <c r="D19" s="191" t="s">
        <v>131</v>
      </c>
      <c r="E19" s="225"/>
      <c r="F19" s="233"/>
      <c r="G19" s="222">
        <f t="shared" ref="G19" si="4">G23+G26</f>
        <v>756.01</v>
      </c>
      <c r="H19" s="219">
        <f t="shared" si="1"/>
        <v>56.473880000000008</v>
      </c>
      <c r="I19" s="222">
        <f>I23+I26</f>
        <v>812.48388</v>
      </c>
      <c r="J19" s="222">
        <f>J23+J26</f>
        <v>812.48388</v>
      </c>
      <c r="K19" s="30"/>
    </row>
    <row r="20" spans="1:11" s="57" customFormat="1" ht="18">
      <c r="A20" s="223" t="s">
        <v>326</v>
      </c>
      <c r="B20" s="170">
        <v>801</v>
      </c>
      <c r="C20" s="224" t="s">
        <v>125</v>
      </c>
      <c r="D20" s="224" t="s">
        <v>131</v>
      </c>
      <c r="E20" s="225" t="s">
        <v>327</v>
      </c>
      <c r="F20" s="233"/>
      <c r="G20" s="222"/>
      <c r="H20" s="219"/>
      <c r="I20" s="222">
        <f>I23</f>
        <v>812.48388</v>
      </c>
      <c r="J20" s="222">
        <f>J23</f>
        <v>812.48388</v>
      </c>
      <c r="K20" s="30"/>
    </row>
    <row r="21" spans="1:11" s="57" customFormat="1" ht="26.25">
      <c r="A21" s="223" t="s">
        <v>132</v>
      </c>
      <c r="B21" s="170">
        <v>801</v>
      </c>
      <c r="C21" s="224" t="s">
        <v>125</v>
      </c>
      <c r="D21" s="224" t="s">
        <v>131</v>
      </c>
      <c r="E21" s="225" t="s">
        <v>337</v>
      </c>
      <c r="F21" s="233"/>
      <c r="G21" s="222"/>
      <c r="H21" s="219"/>
      <c r="I21" s="222">
        <f>I23</f>
        <v>812.48388</v>
      </c>
      <c r="J21" s="222">
        <f>J23</f>
        <v>812.48388</v>
      </c>
      <c r="K21" s="30"/>
    </row>
    <row r="22" spans="1:11" s="57" customFormat="1" ht="26.25">
      <c r="A22" s="234" t="s">
        <v>345</v>
      </c>
      <c r="B22" s="170">
        <v>801</v>
      </c>
      <c r="C22" s="224" t="s">
        <v>125</v>
      </c>
      <c r="D22" s="224" t="s">
        <v>131</v>
      </c>
      <c r="E22" s="225" t="s">
        <v>319</v>
      </c>
      <c r="F22" s="233"/>
      <c r="G22" s="222"/>
      <c r="H22" s="219"/>
      <c r="I22" s="222">
        <f>I23</f>
        <v>812.48388</v>
      </c>
      <c r="J22" s="222">
        <f>J23</f>
        <v>812.48388</v>
      </c>
      <c r="K22" s="30"/>
    </row>
    <row r="23" spans="1:11" s="57" customFormat="1" ht="26.25">
      <c r="A23" s="232" t="s">
        <v>334</v>
      </c>
      <c r="B23" s="170">
        <v>801</v>
      </c>
      <c r="C23" s="191" t="s">
        <v>125</v>
      </c>
      <c r="D23" s="191" t="s">
        <v>131</v>
      </c>
      <c r="E23" s="225" t="s">
        <v>318</v>
      </c>
      <c r="F23" s="233"/>
      <c r="G23" s="222">
        <f t="shared" ref="G23" si="5">G24+G25</f>
        <v>756.01</v>
      </c>
      <c r="H23" s="219">
        <f t="shared" si="1"/>
        <v>56.473880000000008</v>
      </c>
      <c r="I23" s="222">
        <f>I24+I25</f>
        <v>812.48388</v>
      </c>
      <c r="J23" s="222">
        <f>J24+J25</f>
        <v>812.48388</v>
      </c>
      <c r="K23" s="30"/>
    </row>
    <row r="24" spans="1:11" s="57" customFormat="1" ht="18">
      <c r="A24" s="232" t="s">
        <v>186</v>
      </c>
      <c r="B24" s="170">
        <v>801</v>
      </c>
      <c r="C24" s="191" t="s">
        <v>125</v>
      </c>
      <c r="D24" s="191" t="s">
        <v>131</v>
      </c>
      <c r="E24" s="225" t="s">
        <v>318</v>
      </c>
      <c r="F24" s="233" t="s">
        <v>128</v>
      </c>
      <c r="G24" s="214">
        <v>580.91</v>
      </c>
      <c r="H24" s="219">
        <f t="shared" si="1"/>
        <v>43.117560000000026</v>
      </c>
      <c r="I24" s="222">
        <v>624.02755999999999</v>
      </c>
      <c r="J24" s="222">
        <v>624.02755999999999</v>
      </c>
      <c r="K24" s="30"/>
    </row>
    <row r="25" spans="1:11" s="57" customFormat="1" ht="18">
      <c r="A25" s="232" t="s">
        <v>200</v>
      </c>
      <c r="B25" s="170">
        <v>801</v>
      </c>
      <c r="C25" s="191" t="s">
        <v>125</v>
      </c>
      <c r="D25" s="191" t="s">
        <v>131</v>
      </c>
      <c r="E25" s="225" t="s">
        <v>318</v>
      </c>
      <c r="F25" s="233" t="s">
        <v>182</v>
      </c>
      <c r="G25" s="214">
        <v>175.1</v>
      </c>
      <c r="H25" s="219">
        <f t="shared" si="1"/>
        <v>13.356320000000011</v>
      </c>
      <c r="I25" s="222">
        <v>188.45632000000001</v>
      </c>
      <c r="J25" s="222">
        <v>188.45632000000001</v>
      </c>
      <c r="K25" s="30"/>
    </row>
    <row r="26" spans="1:11" s="57" customFormat="1" ht="25.5" hidden="1" customHeight="1">
      <c r="A26" s="235" t="s">
        <v>142</v>
      </c>
      <c r="B26" s="308">
        <v>801</v>
      </c>
      <c r="C26" s="191" t="s">
        <v>125</v>
      </c>
      <c r="D26" s="191" t="s">
        <v>131</v>
      </c>
      <c r="E26" s="225" t="s">
        <v>212</v>
      </c>
      <c r="F26" s="233" t="s">
        <v>136</v>
      </c>
      <c r="G26" s="214">
        <v>0</v>
      </c>
      <c r="H26" s="219">
        <f t="shared" si="1"/>
        <v>0</v>
      </c>
      <c r="I26" s="222">
        <v>0</v>
      </c>
      <c r="J26" s="222">
        <v>0</v>
      </c>
      <c r="K26" s="30"/>
    </row>
    <row r="27" spans="1:11" ht="38.25">
      <c r="A27" s="249" t="s">
        <v>48</v>
      </c>
      <c r="B27" s="308">
        <v>801</v>
      </c>
      <c r="C27" s="236" t="s">
        <v>125</v>
      </c>
      <c r="D27" s="236" t="s">
        <v>134</v>
      </c>
      <c r="E27" s="236"/>
      <c r="F27" s="236"/>
      <c r="G27" s="218" t="e">
        <f>G30</f>
        <v>#REF!</v>
      </c>
      <c r="H27" s="220" t="e">
        <f t="shared" si="1"/>
        <v>#REF!</v>
      </c>
      <c r="I27" s="218">
        <f>I30</f>
        <v>1125.423</v>
      </c>
      <c r="J27" s="218">
        <f>J28</f>
        <v>1125.423</v>
      </c>
    </row>
    <row r="28" spans="1:11" ht="30.75" customHeight="1">
      <c r="A28" s="237" t="s">
        <v>371</v>
      </c>
      <c r="B28" s="170">
        <v>801</v>
      </c>
      <c r="C28" s="224" t="s">
        <v>125</v>
      </c>
      <c r="D28" s="224" t="s">
        <v>134</v>
      </c>
      <c r="E28" s="224" t="s">
        <v>352</v>
      </c>
      <c r="F28" s="236"/>
      <c r="G28" s="218"/>
      <c r="H28" s="220"/>
      <c r="I28" s="218">
        <f>I29</f>
        <v>1125.423</v>
      </c>
      <c r="J28" s="222">
        <f>J29</f>
        <v>1125.423</v>
      </c>
    </row>
    <row r="29" spans="1:11" ht="33" customHeight="1">
      <c r="A29" s="238" t="s">
        <v>370</v>
      </c>
      <c r="B29" s="170">
        <v>801</v>
      </c>
      <c r="C29" s="224" t="s">
        <v>125</v>
      </c>
      <c r="D29" s="224" t="s">
        <v>134</v>
      </c>
      <c r="E29" s="224" t="s">
        <v>351</v>
      </c>
      <c r="F29" s="236"/>
      <c r="G29" s="218"/>
      <c r="H29" s="220"/>
      <c r="I29" s="218">
        <f>I30</f>
        <v>1125.423</v>
      </c>
      <c r="J29" s="222">
        <f>J30</f>
        <v>1125.423</v>
      </c>
    </row>
    <row r="30" spans="1:11" ht="25.5">
      <c r="A30" s="223" t="s">
        <v>379</v>
      </c>
      <c r="B30" s="170">
        <v>801</v>
      </c>
      <c r="C30" s="224" t="s">
        <v>125</v>
      </c>
      <c r="D30" s="224" t="s">
        <v>134</v>
      </c>
      <c r="E30" s="224" t="s">
        <v>320</v>
      </c>
      <c r="F30" s="224"/>
      <c r="G30" s="222" t="e">
        <f>G31+#REF!</f>
        <v>#REF!</v>
      </c>
      <c r="H30" s="219" t="e">
        <f t="shared" si="1"/>
        <v>#REF!</v>
      </c>
      <c r="I30" s="222">
        <f>I31+I34</f>
        <v>1125.423</v>
      </c>
      <c r="J30" s="222">
        <f>J31</f>
        <v>1125.423</v>
      </c>
    </row>
    <row r="31" spans="1:11" ht="25.5">
      <c r="A31" s="223" t="s">
        <v>334</v>
      </c>
      <c r="B31" s="170">
        <v>801</v>
      </c>
      <c r="C31" s="224" t="s">
        <v>125</v>
      </c>
      <c r="D31" s="224" t="s">
        <v>134</v>
      </c>
      <c r="E31" s="224" t="s">
        <v>313</v>
      </c>
      <c r="F31" s="224"/>
      <c r="G31" s="222">
        <f t="shared" ref="G31" si="6">G32+G33</f>
        <v>2357.94</v>
      </c>
      <c r="H31" s="219">
        <f t="shared" si="1"/>
        <v>-1232.5170000000001</v>
      </c>
      <c r="I31" s="222">
        <f>I32+I33+I35+I36+I37+I38</f>
        <v>1125.423</v>
      </c>
      <c r="J31" s="222">
        <f>J32+J33+J34+J35+J37</f>
        <v>1125.423</v>
      </c>
    </row>
    <row r="32" spans="1:11">
      <c r="A32" s="235" t="s">
        <v>186</v>
      </c>
      <c r="B32" s="170">
        <v>801</v>
      </c>
      <c r="C32" s="224" t="s">
        <v>125</v>
      </c>
      <c r="D32" s="224" t="s">
        <v>134</v>
      </c>
      <c r="E32" s="224" t="s">
        <v>313</v>
      </c>
      <c r="F32" s="239" t="s">
        <v>128</v>
      </c>
      <c r="G32" s="214">
        <v>1814.19</v>
      </c>
      <c r="H32" s="219">
        <f t="shared" si="1"/>
        <v>-1070.67</v>
      </c>
      <c r="I32" s="222">
        <v>743.52</v>
      </c>
      <c r="J32" s="222">
        <v>743.52</v>
      </c>
    </row>
    <row r="33" spans="1:11" ht="38.25">
      <c r="A33" s="235" t="s">
        <v>188</v>
      </c>
      <c r="B33" s="170">
        <v>801</v>
      </c>
      <c r="C33" s="224" t="s">
        <v>125</v>
      </c>
      <c r="D33" s="224" t="s">
        <v>134</v>
      </c>
      <c r="E33" s="224" t="s">
        <v>313</v>
      </c>
      <c r="F33" s="239" t="s">
        <v>182</v>
      </c>
      <c r="G33" s="214">
        <v>543.75</v>
      </c>
      <c r="H33" s="219">
        <f t="shared" si="1"/>
        <v>-319.20699999999999</v>
      </c>
      <c r="I33" s="222">
        <v>224.54300000000001</v>
      </c>
      <c r="J33" s="222">
        <v>224.54300000000001</v>
      </c>
    </row>
    <row r="34" spans="1:11" ht="25.5">
      <c r="A34" s="235" t="s">
        <v>189</v>
      </c>
      <c r="B34" s="170">
        <v>801</v>
      </c>
      <c r="C34" s="224" t="s">
        <v>125</v>
      </c>
      <c r="D34" s="224" t="s">
        <v>134</v>
      </c>
      <c r="E34" s="224" t="s">
        <v>313</v>
      </c>
      <c r="F34" s="191" t="s">
        <v>133</v>
      </c>
      <c r="G34" s="214">
        <v>0</v>
      </c>
      <c r="H34" s="219">
        <f t="shared" si="1"/>
        <v>0</v>
      </c>
      <c r="I34" s="222">
        <v>0</v>
      </c>
      <c r="J34" s="222">
        <v>0</v>
      </c>
    </row>
    <row r="35" spans="1:11" ht="25.5">
      <c r="A35" s="235" t="s">
        <v>142</v>
      </c>
      <c r="B35" s="170">
        <v>801</v>
      </c>
      <c r="C35" s="224" t="s">
        <v>125</v>
      </c>
      <c r="D35" s="224" t="s">
        <v>134</v>
      </c>
      <c r="E35" s="224" t="s">
        <v>313</v>
      </c>
      <c r="F35" s="191">
        <v>244</v>
      </c>
      <c r="G35" s="214">
        <v>0</v>
      </c>
      <c r="H35" s="219">
        <f t="shared" si="1"/>
        <v>100</v>
      </c>
      <c r="I35" s="222">
        <v>100</v>
      </c>
      <c r="J35" s="222">
        <v>100</v>
      </c>
    </row>
    <row r="36" spans="1:11" ht="12.75" hidden="1" customHeight="1">
      <c r="A36" s="235" t="s">
        <v>190</v>
      </c>
      <c r="B36" s="170">
        <v>801</v>
      </c>
      <c r="C36" s="224" t="s">
        <v>125</v>
      </c>
      <c r="D36" s="224" t="s">
        <v>134</v>
      </c>
      <c r="E36" s="224" t="s">
        <v>313</v>
      </c>
      <c r="F36" s="239" t="s">
        <v>191</v>
      </c>
      <c r="G36" s="214"/>
      <c r="H36" s="219">
        <f t="shared" si="1"/>
        <v>0</v>
      </c>
      <c r="I36" s="222">
        <v>0</v>
      </c>
      <c r="J36" s="222"/>
    </row>
    <row r="37" spans="1:11">
      <c r="A37" s="235" t="s">
        <v>137</v>
      </c>
      <c r="B37" s="170">
        <v>801</v>
      </c>
      <c r="C37" s="224" t="s">
        <v>125</v>
      </c>
      <c r="D37" s="224" t="s">
        <v>134</v>
      </c>
      <c r="E37" s="224" t="s">
        <v>313</v>
      </c>
      <c r="F37" s="239" t="s">
        <v>138</v>
      </c>
      <c r="G37" s="214">
        <v>0</v>
      </c>
      <c r="H37" s="219">
        <f t="shared" si="1"/>
        <v>57.36</v>
      </c>
      <c r="I37" s="222">
        <v>57.36</v>
      </c>
      <c r="J37" s="222">
        <v>57.36</v>
      </c>
    </row>
    <row r="38" spans="1:11">
      <c r="A38" s="235" t="s">
        <v>192</v>
      </c>
      <c r="B38" s="170">
        <v>801</v>
      </c>
      <c r="C38" s="224" t="s">
        <v>125</v>
      </c>
      <c r="D38" s="224" t="s">
        <v>134</v>
      </c>
      <c r="E38" s="224" t="s">
        <v>313</v>
      </c>
      <c r="F38" s="239" t="s">
        <v>139</v>
      </c>
      <c r="G38" s="214">
        <v>0</v>
      </c>
      <c r="H38" s="219">
        <f t="shared" si="1"/>
        <v>0</v>
      </c>
      <c r="I38" s="222"/>
      <c r="J38" s="218">
        <v>0</v>
      </c>
    </row>
    <row r="39" spans="1:11">
      <c r="A39" s="240" t="s">
        <v>47</v>
      </c>
      <c r="B39" s="308">
        <v>801</v>
      </c>
      <c r="C39" s="236" t="s">
        <v>125</v>
      </c>
      <c r="D39" s="236" t="s">
        <v>140</v>
      </c>
      <c r="E39" s="236"/>
      <c r="F39" s="236"/>
      <c r="G39" s="218">
        <f>G44</f>
        <v>0</v>
      </c>
      <c r="H39" s="220">
        <f t="shared" si="1"/>
        <v>5</v>
      </c>
      <c r="I39" s="218">
        <f>I44</f>
        <v>5</v>
      </c>
      <c r="J39" s="218">
        <f>J40</f>
        <v>5</v>
      </c>
    </row>
    <row r="40" spans="1:11" ht="25.5">
      <c r="A40" s="237" t="s">
        <v>371</v>
      </c>
      <c r="B40" s="170">
        <v>801</v>
      </c>
      <c r="C40" s="224" t="s">
        <v>125</v>
      </c>
      <c r="D40" s="224" t="s">
        <v>140</v>
      </c>
      <c r="E40" s="224" t="s">
        <v>352</v>
      </c>
      <c r="F40" s="236"/>
      <c r="G40" s="218"/>
      <c r="H40" s="220"/>
      <c r="I40" s="222">
        <f>I41</f>
        <v>5</v>
      </c>
      <c r="J40" s="222">
        <v>5</v>
      </c>
      <c r="K40" s="29" t="s">
        <v>193</v>
      </c>
    </row>
    <row r="41" spans="1:11">
      <c r="A41" s="237" t="s">
        <v>355</v>
      </c>
      <c r="B41" s="170">
        <v>801</v>
      </c>
      <c r="C41" s="224" t="s">
        <v>125</v>
      </c>
      <c r="D41" s="224" t="s">
        <v>140</v>
      </c>
      <c r="E41" s="224" t="s">
        <v>354</v>
      </c>
      <c r="F41" s="236"/>
      <c r="G41" s="218"/>
      <c r="H41" s="220"/>
      <c r="I41" s="222">
        <f>I42</f>
        <v>5</v>
      </c>
      <c r="J41" s="222">
        <v>5</v>
      </c>
    </row>
    <row r="42" spans="1:11" ht="25.5">
      <c r="A42" s="234" t="s">
        <v>349</v>
      </c>
      <c r="B42" s="170">
        <v>801</v>
      </c>
      <c r="C42" s="241" t="s">
        <v>125</v>
      </c>
      <c r="D42" s="241" t="s">
        <v>140</v>
      </c>
      <c r="E42" s="224" t="s">
        <v>350</v>
      </c>
      <c r="F42" s="236"/>
      <c r="G42" s="218"/>
      <c r="H42" s="220"/>
      <c r="I42" s="222">
        <f>I43</f>
        <v>5</v>
      </c>
      <c r="J42" s="222">
        <v>5</v>
      </c>
    </row>
    <row r="43" spans="1:11">
      <c r="A43" s="234" t="s">
        <v>356</v>
      </c>
      <c r="B43" s="170">
        <v>801</v>
      </c>
      <c r="C43" s="241" t="s">
        <v>125</v>
      </c>
      <c r="D43" s="241" t="s">
        <v>140</v>
      </c>
      <c r="E43" s="224" t="s">
        <v>348</v>
      </c>
      <c r="F43" s="241"/>
      <c r="G43" s="218"/>
      <c r="H43" s="220"/>
      <c r="I43" s="222">
        <f>I44</f>
        <v>5</v>
      </c>
      <c r="J43" s="222">
        <v>5</v>
      </c>
    </row>
    <row r="44" spans="1:11" ht="25.5">
      <c r="A44" s="237" t="s">
        <v>306</v>
      </c>
      <c r="B44" s="170">
        <v>801</v>
      </c>
      <c r="C44" s="224" t="s">
        <v>125</v>
      </c>
      <c r="D44" s="224" t="s">
        <v>140</v>
      </c>
      <c r="E44" s="224" t="s">
        <v>311</v>
      </c>
      <c r="F44" s="224"/>
      <c r="G44" s="222">
        <f t="shared" ref="G44" si="7">G45</f>
        <v>0</v>
      </c>
      <c r="H44" s="219">
        <f t="shared" si="1"/>
        <v>5</v>
      </c>
      <c r="I44" s="222">
        <f>I45</f>
        <v>5</v>
      </c>
      <c r="J44" s="222">
        <v>5</v>
      </c>
    </row>
    <row r="45" spans="1:11">
      <c r="A45" s="242" t="s">
        <v>305</v>
      </c>
      <c r="B45" s="170">
        <v>801</v>
      </c>
      <c r="C45" s="224" t="s">
        <v>125</v>
      </c>
      <c r="D45" s="224" t="s">
        <v>140</v>
      </c>
      <c r="E45" s="224" t="s">
        <v>311</v>
      </c>
      <c r="F45" s="101" t="s">
        <v>230</v>
      </c>
      <c r="G45" s="214"/>
      <c r="H45" s="219">
        <f t="shared" si="1"/>
        <v>5</v>
      </c>
      <c r="I45" s="222">
        <v>5</v>
      </c>
      <c r="J45" s="222">
        <v>5</v>
      </c>
    </row>
    <row r="46" spans="1:11">
      <c r="A46" s="299" t="s">
        <v>295</v>
      </c>
      <c r="B46" s="308">
        <v>801</v>
      </c>
      <c r="C46" s="236" t="s">
        <v>125</v>
      </c>
      <c r="D46" s="236" t="s">
        <v>297</v>
      </c>
      <c r="E46" s="224"/>
      <c r="F46" s="236"/>
      <c r="G46" s="214"/>
      <c r="H46" s="219">
        <f t="shared" si="1"/>
        <v>2115.9237600000001</v>
      </c>
      <c r="I46" s="222">
        <f>I49</f>
        <v>2115.9237600000001</v>
      </c>
      <c r="J46" s="218">
        <f>J47</f>
        <v>2115.9237600000001</v>
      </c>
    </row>
    <row r="47" spans="1:11" ht="25.5">
      <c r="A47" s="237" t="s">
        <v>353</v>
      </c>
      <c r="B47" s="170">
        <v>801</v>
      </c>
      <c r="C47" s="224" t="s">
        <v>125</v>
      </c>
      <c r="D47" s="224" t="s">
        <v>297</v>
      </c>
      <c r="E47" s="224" t="s">
        <v>352</v>
      </c>
      <c r="F47" s="236"/>
      <c r="G47" s="214"/>
      <c r="H47" s="219"/>
      <c r="I47" s="222">
        <f>I48</f>
        <v>2115.9237600000001</v>
      </c>
      <c r="J47" s="222">
        <f>J48</f>
        <v>2115.9237600000001</v>
      </c>
    </row>
    <row r="48" spans="1:11" ht="25.5">
      <c r="A48" s="238" t="s">
        <v>372</v>
      </c>
      <c r="B48" s="170">
        <v>801</v>
      </c>
      <c r="C48" s="224" t="s">
        <v>125</v>
      </c>
      <c r="D48" s="224" t="s">
        <v>297</v>
      </c>
      <c r="E48" s="224" t="s">
        <v>351</v>
      </c>
      <c r="F48" s="236"/>
      <c r="G48" s="214"/>
      <c r="H48" s="219"/>
      <c r="I48" s="222">
        <f>I49</f>
        <v>2115.9237600000001</v>
      </c>
      <c r="J48" s="214">
        <f>J49</f>
        <v>2115.9237600000001</v>
      </c>
      <c r="K48" s="84">
        <v>6.95</v>
      </c>
    </row>
    <row r="49" spans="1:11" ht="25.5">
      <c r="A49" s="223" t="s">
        <v>373</v>
      </c>
      <c r="B49" s="170">
        <v>801</v>
      </c>
      <c r="C49" s="224" t="s">
        <v>125</v>
      </c>
      <c r="D49" s="224" t="s">
        <v>297</v>
      </c>
      <c r="E49" s="224" t="s">
        <v>320</v>
      </c>
      <c r="F49" s="236"/>
      <c r="G49" s="214"/>
      <c r="H49" s="219"/>
      <c r="I49" s="222">
        <f>I50+I54</f>
        <v>2115.9237600000001</v>
      </c>
      <c r="J49" s="222">
        <f>J50+J54</f>
        <v>2115.9237600000001</v>
      </c>
    </row>
    <row r="50" spans="1:11" ht="25.5">
      <c r="A50" s="223" t="s">
        <v>334</v>
      </c>
      <c r="B50" s="170">
        <v>801</v>
      </c>
      <c r="C50" s="224" t="s">
        <v>125</v>
      </c>
      <c r="D50" s="224" t="s">
        <v>297</v>
      </c>
      <c r="E50" s="224" t="s">
        <v>313</v>
      </c>
      <c r="F50" s="224"/>
      <c r="G50" s="214"/>
      <c r="H50" s="219">
        <f t="shared" si="1"/>
        <v>1983.2237600000001</v>
      </c>
      <c r="I50" s="222">
        <f>I51+I52+I53</f>
        <v>1983.2237600000001</v>
      </c>
      <c r="J50" s="222">
        <f>J51+J52+J53</f>
        <v>1983.2237600000001</v>
      </c>
    </row>
    <row r="51" spans="1:11">
      <c r="A51" s="235" t="s">
        <v>183</v>
      </c>
      <c r="B51" s="170">
        <v>801</v>
      </c>
      <c r="C51" s="224" t="s">
        <v>125</v>
      </c>
      <c r="D51" s="224" t="s">
        <v>297</v>
      </c>
      <c r="E51" s="224" t="s">
        <v>313</v>
      </c>
      <c r="F51" s="224" t="s">
        <v>141</v>
      </c>
      <c r="G51" s="214"/>
      <c r="H51" s="219">
        <f t="shared" si="1"/>
        <v>1511.846</v>
      </c>
      <c r="I51" s="222">
        <v>1511.846</v>
      </c>
      <c r="J51" s="222">
        <v>1511.846</v>
      </c>
    </row>
    <row r="52" spans="1:11" ht="38.25">
      <c r="A52" s="235" t="s">
        <v>196</v>
      </c>
      <c r="B52" s="170">
        <v>801</v>
      </c>
      <c r="C52" s="224" t="s">
        <v>125</v>
      </c>
      <c r="D52" s="224" t="s">
        <v>297</v>
      </c>
      <c r="E52" s="224" t="s">
        <v>313</v>
      </c>
      <c r="F52" s="224" t="s">
        <v>184</v>
      </c>
      <c r="G52" s="214"/>
      <c r="H52" s="219">
        <f t="shared" si="1"/>
        <v>456.37776000000002</v>
      </c>
      <c r="I52" s="222">
        <v>456.37776000000002</v>
      </c>
      <c r="J52" s="222">
        <v>456.37776000000002</v>
      </c>
    </row>
    <row r="53" spans="1:11" ht="25.5">
      <c r="A53" s="242" t="s">
        <v>329</v>
      </c>
      <c r="B53" s="170">
        <v>801</v>
      </c>
      <c r="C53" s="224" t="s">
        <v>125</v>
      </c>
      <c r="D53" s="224" t="s">
        <v>297</v>
      </c>
      <c r="E53" s="224" t="s">
        <v>313</v>
      </c>
      <c r="F53" s="224" t="s">
        <v>136</v>
      </c>
      <c r="G53" s="243"/>
      <c r="H53" s="219">
        <f t="shared" si="1"/>
        <v>15</v>
      </c>
      <c r="I53" s="214">
        <v>15</v>
      </c>
      <c r="J53" s="214">
        <v>15</v>
      </c>
    </row>
    <row r="54" spans="1:11" ht="25.5">
      <c r="A54" s="242" t="s">
        <v>374</v>
      </c>
      <c r="B54" s="170">
        <v>801</v>
      </c>
      <c r="C54" s="224" t="s">
        <v>125</v>
      </c>
      <c r="D54" s="224" t="s">
        <v>297</v>
      </c>
      <c r="E54" s="224" t="s">
        <v>314</v>
      </c>
      <c r="F54" s="224"/>
      <c r="G54" s="214"/>
      <c r="H54" s="219">
        <f t="shared" si="1"/>
        <v>132.69999999999999</v>
      </c>
      <c r="I54" s="222">
        <f>I55</f>
        <v>132.69999999999999</v>
      </c>
      <c r="J54" s="222">
        <f>J55</f>
        <v>132.69999999999999</v>
      </c>
      <c r="K54" s="29" t="s">
        <v>195</v>
      </c>
    </row>
    <row r="55" spans="1:11" ht="25.5">
      <c r="A55" s="242" t="s">
        <v>329</v>
      </c>
      <c r="B55" s="170">
        <v>801</v>
      </c>
      <c r="C55" s="224" t="s">
        <v>125</v>
      </c>
      <c r="D55" s="224" t="s">
        <v>297</v>
      </c>
      <c r="E55" s="224" t="s">
        <v>314</v>
      </c>
      <c r="F55" s="224" t="s">
        <v>136</v>
      </c>
      <c r="G55" s="214"/>
      <c r="H55" s="219">
        <f t="shared" si="1"/>
        <v>132.69999999999999</v>
      </c>
      <c r="I55" s="222">
        <v>132.69999999999999</v>
      </c>
      <c r="J55" s="222">
        <v>132.69999999999999</v>
      </c>
      <c r="K55" s="29" t="s">
        <v>195</v>
      </c>
    </row>
    <row r="56" spans="1:11">
      <c r="A56" s="240" t="s">
        <v>148</v>
      </c>
      <c r="B56" s="308">
        <v>801</v>
      </c>
      <c r="C56" s="236" t="s">
        <v>126</v>
      </c>
      <c r="D56" s="236"/>
      <c r="E56" s="236"/>
      <c r="F56" s="236"/>
      <c r="G56" s="218">
        <f t="shared" ref="G56:G57" si="8">G57</f>
        <v>192.9</v>
      </c>
      <c r="H56" s="220">
        <f t="shared" si="1"/>
        <v>20</v>
      </c>
      <c r="I56" s="218">
        <f>I57</f>
        <v>212.9</v>
      </c>
      <c r="J56" s="218">
        <f>J57</f>
        <v>212.9</v>
      </c>
      <c r="K56" s="29" t="s">
        <v>195</v>
      </c>
    </row>
    <row r="57" spans="1:11">
      <c r="A57" s="240" t="s">
        <v>62</v>
      </c>
      <c r="B57" s="308">
        <v>801</v>
      </c>
      <c r="C57" s="236" t="s">
        <v>126</v>
      </c>
      <c r="D57" s="236" t="s">
        <v>131</v>
      </c>
      <c r="E57" s="236"/>
      <c r="F57" s="236"/>
      <c r="G57" s="218">
        <f t="shared" si="8"/>
        <v>192.9</v>
      </c>
      <c r="H57" s="220">
        <f t="shared" si="1"/>
        <v>20</v>
      </c>
      <c r="I57" s="218">
        <f>I58</f>
        <v>212.9</v>
      </c>
      <c r="J57" s="218">
        <f>J58</f>
        <v>212.9</v>
      </c>
    </row>
    <row r="58" spans="1:11" ht="76.5">
      <c r="A58" s="242" t="s">
        <v>375</v>
      </c>
      <c r="B58" s="170">
        <v>801</v>
      </c>
      <c r="C58" s="224" t="s">
        <v>126</v>
      </c>
      <c r="D58" s="224" t="s">
        <v>131</v>
      </c>
      <c r="E58" s="224" t="s">
        <v>312</v>
      </c>
      <c r="F58" s="224"/>
      <c r="G58" s="222">
        <f t="shared" ref="G58" si="9">G59+G60+G61</f>
        <v>192.9</v>
      </c>
      <c r="H58" s="219">
        <f t="shared" si="1"/>
        <v>20</v>
      </c>
      <c r="I58" s="222">
        <f>I59+I60+I61</f>
        <v>212.9</v>
      </c>
      <c r="J58" s="222">
        <f>J59+J60</f>
        <v>212.9</v>
      </c>
    </row>
    <row r="59" spans="1:11">
      <c r="A59" s="235" t="s">
        <v>186</v>
      </c>
      <c r="B59" s="170">
        <v>801</v>
      </c>
      <c r="C59" s="224" t="s">
        <v>126</v>
      </c>
      <c r="D59" s="224" t="s">
        <v>131</v>
      </c>
      <c r="E59" s="224" t="s">
        <v>312</v>
      </c>
      <c r="F59" s="239" t="s">
        <v>128</v>
      </c>
      <c r="G59" s="214">
        <v>134.68</v>
      </c>
      <c r="H59" s="219">
        <f t="shared" si="1"/>
        <v>28.840000000000003</v>
      </c>
      <c r="I59" s="222">
        <v>163.52000000000001</v>
      </c>
      <c r="J59" s="222">
        <v>163.52000000000001</v>
      </c>
    </row>
    <row r="60" spans="1:11" ht="38.25">
      <c r="A60" s="235" t="s">
        <v>188</v>
      </c>
      <c r="B60" s="170">
        <v>801</v>
      </c>
      <c r="C60" s="224" t="s">
        <v>126</v>
      </c>
      <c r="D60" s="224" t="s">
        <v>131</v>
      </c>
      <c r="E60" s="224" t="s">
        <v>312</v>
      </c>
      <c r="F60" s="239" t="s">
        <v>182</v>
      </c>
      <c r="G60" s="214">
        <v>58.22</v>
      </c>
      <c r="H60" s="219">
        <f t="shared" si="1"/>
        <v>-8.8399999999999963</v>
      </c>
      <c r="I60" s="222">
        <v>49.38</v>
      </c>
      <c r="J60" s="222">
        <v>49.38</v>
      </c>
    </row>
    <row r="61" spans="1:11" ht="25.5">
      <c r="A61" s="242" t="s">
        <v>142</v>
      </c>
      <c r="B61" s="170">
        <v>801</v>
      </c>
      <c r="C61" s="224" t="s">
        <v>126</v>
      </c>
      <c r="D61" s="224" t="s">
        <v>131</v>
      </c>
      <c r="E61" s="224" t="s">
        <v>194</v>
      </c>
      <c r="F61" s="224" t="s">
        <v>136</v>
      </c>
      <c r="G61" s="214"/>
      <c r="H61" s="219">
        <f t="shared" si="1"/>
        <v>0</v>
      </c>
      <c r="I61" s="222">
        <v>0</v>
      </c>
      <c r="J61" s="222">
        <v>0</v>
      </c>
    </row>
    <row r="62" spans="1:11">
      <c r="A62" s="240" t="s">
        <v>214</v>
      </c>
      <c r="B62" s="308">
        <v>801</v>
      </c>
      <c r="C62" s="236" t="s">
        <v>131</v>
      </c>
      <c r="D62" s="236"/>
      <c r="E62" s="236"/>
      <c r="F62" s="236"/>
      <c r="G62" s="218">
        <f>G63</f>
        <v>0</v>
      </c>
      <c r="H62" s="220">
        <f t="shared" si="1"/>
        <v>35</v>
      </c>
      <c r="I62" s="218">
        <f>I63+I70</f>
        <v>35</v>
      </c>
      <c r="J62" s="218">
        <f>J63+J70</f>
        <v>35</v>
      </c>
    </row>
    <row r="63" spans="1:11" ht="28.5" customHeight="1">
      <c r="A63" s="240" t="s">
        <v>101</v>
      </c>
      <c r="B63" s="308">
        <v>801</v>
      </c>
      <c r="C63" s="236" t="s">
        <v>131</v>
      </c>
      <c r="D63" s="236" t="s">
        <v>213</v>
      </c>
      <c r="E63" s="236"/>
      <c r="F63" s="236"/>
      <c r="G63" s="218">
        <f>G66</f>
        <v>0</v>
      </c>
      <c r="H63" s="220">
        <f t="shared" si="1"/>
        <v>20</v>
      </c>
      <c r="I63" s="218">
        <f>I66</f>
        <v>20</v>
      </c>
      <c r="J63" s="218">
        <f>J64</f>
        <v>20</v>
      </c>
    </row>
    <row r="64" spans="1:11" ht="25.5">
      <c r="A64" s="237" t="s">
        <v>371</v>
      </c>
      <c r="B64" s="170">
        <v>801</v>
      </c>
      <c r="C64" s="224" t="s">
        <v>131</v>
      </c>
      <c r="D64" s="224" t="s">
        <v>213</v>
      </c>
      <c r="E64" s="224" t="s">
        <v>352</v>
      </c>
      <c r="F64" s="236"/>
      <c r="G64" s="218"/>
      <c r="H64" s="220"/>
      <c r="I64" s="222">
        <f>I66</f>
        <v>20</v>
      </c>
      <c r="J64" s="222">
        <f>J65</f>
        <v>20</v>
      </c>
    </row>
    <row r="65" spans="1:10">
      <c r="A65" s="242" t="s">
        <v>340</v>
      </c>
      <c r="B65" s="170">
        <v>801</v>
      </c>
      <c r="C65" s="224" t="s">
        <v>131</v>
      </c>
      <c r="D65" s="224" t="s">
        <v>213</v>
      </c>
      <c r="E65" s="224" t="s">
        <v>235</v>
      </c>
      <c r="F65" s="236"/>
      <c r="G65" s="218"/>
      <c r="H65" s="220"/>
      <c r="I65" s="222">
        <f>I66</f>
        <v>20</v>
      </c>
      <c r="J65" s="222">
        <f>J66</f>
        <v>20</v>
      </c>
    </row>
    <row r="66" spans="1:10">
      <c r="A66" s="242" t="s">
        <v>357</v>
      </c>
      <c r="B66" s="170">
        <v>801</v>
      </c>
      <c r="C66" s="224" t="s">
        <v>131</v>
      </c>
      <c r="D66" s="224" t="s">
        <v>213</v>
      </c>
      <c r="E66" s="224" t="s">
        <v>358</v>
      </c>
      <c r="F66" s="224"/>
      <c r="G66" s="222">
        <f>G69</f>
        <v>0</v>
      </c>
      <c r="H66" s="219">
        <f t="shared" si="1"/>
        <v>20</v>
      </c>
      <c r="I66" s="222">
        <f>I69</f>
        <v>20</v>
      </c>
      <c r="J66" s="222">
        <f>J69</f>
        <v>20</v>
      </c>
    </row>
    <row r="67" spans="1:10">
      <c r="A67" s="234" t="s">
        <v>347</v>
      </c>
      <c r="B67" s="224" t="s">
        <v>124</v>
      </c>
      <c r="C67" s="224" t="s">
        <v>131</v>
      </c>
      <c r="D67" s="224" t="s">
        <v>213</v>
      </c>
      <c r="E67" s="224" t="s">
        <v>339</v>
      </c>
      <c r="F67" s="222"/>
      <c r="G67" s="222"/>
      <c r="H67" s="219"/>
      <c r="I67" s="222"/>
      <c r="J67" s="222">
        <f>J68</f>
        <v>20</v>
      </c>
    </row>
    <row r="68" spans="1:10" ht="25.5">
      <c r="A68" s="242" t="s">
        <v>215</v>
      </c>
      <c r="B68" s="170">
        <v>801</v>
      </c>
      <c r="C68" s="224" t="s">
        <v>131</v>
      </c>
      <c r="D68" s="224" t="s">
        <v>213</v>
      </c>
      <c r="E68" s="224" t="s">
        <v>321</v>
      </c>
      <c r="F68" s="224"/>
      <c r="G68" s="222"/>
      <c r="H68" s="219"/>
      <c r="I68" s="222">
        <f>I69</f>
        <v>20</v>
      </c>
      <c r="J68" s="222">
        <f>J69</f>
        <v>20</v>
      </c>
    </row>
    <row r="69" spans="1:10" ht="25.5">
      <c r="A69" s="242" t="s">
        <v>142</v>
      </c>
      <c r="B69" s="170">
        <v>801</v>
      </c>
      <c r="C69" s="224" t="s">
        <v>131</v>
      </c>
      <c r="D69" s="224" t="s">
        <v>213</v>
      </c>
      <c r="E69" s="224" t="s">
        <v>321</v>
      </c>
      <c r="F69" s="224" t="s">
        <v>136</v>
      </c>
      <c r="G69" s="214">
        <v>0</v>
      </c>
      <c r="H69" s="219">
        <f t="shared" si="1"/>
        <v>20</v>
      </c>
      <c r="I69" s="222">
        <v>20</v>
      </c>
      <c r="J69" s="222">
        <v>20</v>
      </c>
    </row>
    <row r="70" spans="1:10" ht="25.5">
      <c r="A70" s="252" t="s">
        <v>333</v>
      </c>
      <c r="B70" s="308">
        <v>801</v>
      </c>
      <c r="C70" s="236" t="s">
        <v>131</v>
      </c>
      <c r="D70" s="236" t="s">
        <v>332</v>
      </c>
      <c r="E70" s="236"/>
      <c r="F70" s="236"/>
      <c r="G70" s="218">
        <f>G72</f>
        <v>0</v>
      </c>
      <c r="H70" s="220">
        <f t="shared" si="1"/>
        <v>15</v>
      </c>
      <c r="I70" s="218">
        <f>I72</f>
        <v>15</v>
      </c>
      <c r="J70" s="218">
        <f>J72</f>
        <v>15</v>
      </c>
    </row>
    <row r="71" spans="1:10" ht="25.5">
      <c r="A71" s="237" t="s">
        <v>371</v>
      </c>
      <c r="B71" s="170">
        <v>801</v>
      </c>
      <c r="C71" s="224" t="s">
        <v>131</v>
      </c>
      <c r="D71" s="224" t="s">
        <v>332</v>
      </c>
      <c r="E71" s="224" t="s">
        <v>352</v>
      </c>
      <c r="F71" s="236"/>
      <c r="G71" s="218"/>
      <c r="H71" s="220"/>
      <c r="I71" s="222">
        <v>15</v>
      </c>
      <c r="J71" s="222">
        <v>15</v>
      </c>
    </row>
    <row r="72" spans="1:10">
      <c r="A72" s="242" t="s">
        <v>340</v>
      </c>
      <c r="B72" s="170">
        <v>801</v>
      </c>
      <c r="C72" s="224" t="s">
        <v>131</v>
      </c>
      <c r="D72" s="224" t="s">
        <v>332</v>
      </c>
      <c r="E72" s="224" t="s">
        <v>235</v>
      </c>
      <c r="F72" s="224"/>
      <c r="G72" s="222">
        <f>G75</f>
        <v>0</v>
      </c>
      <c r="H72" s="219">
        <f t="shared" si="1"/>
        <v>15</v>
      </c>
      <c r="I72" s="222">
        <f>I75</f>
        <v>15</v>
      </c>
      <c r="J72" s="222">
        <f>J75</f>
        <v>15</v>
      </c>
    </row>
    <row r="73" spans="1:10">
      <c r="A73" s="242" t="s">
        <v>357</v>
      </c>
      <c r="B73" s="170">
        <v>801</v>
      </c>
      <c r="C73" s="224" t="s">
        <v>131</v>
      </c>
      <c r="D73" s="224" t="s">
        <v>332</v>
      </c>
      <c r="E73" s="224" t="s">
        <v>358</v>
      </c>
      <c r="F73" s="224"/>
      <c r="G73" s="222"/>
      <c r="H73" s="219"/>
      <c r="I73" s="222">
        <v>15</v>
      </c>
      <c r="J73" s="222">
        <v>15</v>
      </c>
    </row>
    <row r="74" spans="1:10">
      <c r="A74" s="234" t="s">
        <v>347</v>
      </c>
      <c r="B74" s="170">
        <v>801</v>
      </c>
      <c r="C74" s="224" t="s">
        <v>131</v>
      </c>
      <c r="D74" s="224" t="s">
        <v>332</v>
      </c>
      <c r="E74" s="224" t="s">
        <v>339</v>
      </c>
      <c r="F74" s="224"/>
      <c r="G74" s="222"/>
      <c r="H74" s="219"/>
      <c r="I74" s="222"/>
      <c r="J74" s="222">
        <f>J75</f>
        <v>15</v>
      </c>
    </row>
    <row r="75" spans="1:10" ht="25.5">
      <c r="A75" s="242" t="s">
        <v>342</v>
      </c>
      <c r="B75" s="170">
        <v>801</v>
      </c>
      <c r="C75" s="224" t="s">
        <v>131</v>
      </c>
      <c r="D75" s="224" t="s">
        <v>332</v>
      </c>
      <c r="E75" s="224" t="s">
        <v>341</v>
      </c>
      <c r="F75" s="224"/>
      <c r="G75" s="222">
        <f t="shared" ref="G75" si="10">G76</f>
        <v>0</v>
      </c>
      <c r="H75" s="219">
        <f t="shared" si="1"/>
        <v>15</v>
      </c>
      <c r="I75" s="222">
        <f>I76</f>
        <v>15</v>
      </c>
      <c r="J75" s="222">
        <f>J76</f>
        <v>15</v>
      </c>
    </row>
    <row r="76" spans="1:10" ht="25.5">
      <c r="A76" s="242" t="s">
        <v>142</v>
      </c>
      <c r="B76" s="170">
        <v>801</v>
      </c>
      <c r="C76" s="224" t="s">
        <v>131</v>
      </c>
      <c r="D76" s="224" t="s">
        <v>332</v>
      </c>
      <c r="E76" s="224" t="s">
        <v>341</v>
      </c>
      <c r="F76" s="224" t="s">
        <v>136</v>
      </c>
      <c r="G76" s="214"/>
      <c r="H76" s="219">
        <f t="shared" si="1"/>
        <v>15</v>
      </c>
      <c r="I76" s="222">
        <v>15</v>
      </c>
      <c r="J76" s="222">
        <v>15</v>
      </c>
    </row>
    <row r="77" spans="1:10">
      <c r="A77" s="240" t="s">
        <v>307</v>
      </c>
      <c r="B77" s="308">
        <v>801</v>
      </c>
      <c r="C77" s="236" t="s">
        <v>143</v>
      </c>
      <c r="D77" s="236"/>
      <c r="E77" s="236"/>
      <c r="F77" s="236"/>
      <c r="G77" s="218" t="e">
        <f t="shared" ref="G77" si="11">G78</f>
        <v>#REF!</v>
      </c>
      <c r="H77" s="220" t="e">
        <f t="shared" si="1"/>
        <v>#REF!</v>
      </c>
      <c r="I77" s="218">
        <f>I78</f>
        <v>4793.2437099999997</v>
      </c>
      <c r="J77" s="218">
        <f>J78</f>
        <v>4793.2437099999997</v>
      </c>
    </row>
    <row r="78" spans="1:10">
      <c r="A78" s="240" t="s">
        <v>144</v>
      </c>
      <c r="B78" s="308">
        <v>801</v>
      </c>
      <c r="C78" s="236" t="s">
        <v>143</v>
      </c>
      <c r="D78" s="236" t="s">
        <v>125</v>
      </c>
      <c r="E78" s="236"/>
      <c r="F78" s="236"/>
      <c r="G78" s="218" t="e">
        <f>#REF!</f>
        <v>#REF!</v>
      </c>
      <c r="H78" s="220" t="e">
        <f t="shared" si="1"/>
        <v>#REF!</v>
      </c>
      <c r="I78" s="218">
        <f>I80</f>
        <v>4793.2437099999997</v>
      </c>
      <c r="J78" s="218">
        <f>J80</f>
        <v>4793.2437099999997</v>
      </c>
    </row>
    <row r="79" spans="1:10" ht="25.5">
      <c r="A79" s="237" t="s">
        <v>371</v>
      </c>
      <c r="B79" s="170">
        <v>801</v>
      </c>
      <c r="C79" s="224" t="s">
        <v>143</v>
      </c>
      <c r="D79" s="224" t="s">
        <v>125</v>
      </c>
      <c r="E79" s="224" t="s">
        <v>352</v>
      </c>
      <c r="F79" s="236"/>
      <c r="G79" s="218"/>
      <c r="H79" s="220"/>
      <c r="I79" s="218">
        <f>I80</f>
        <v>4793.2437099999997</v>
      </c>
      <c r="J79" s="222">
        <f>J80</f>
        <v>4793.2437099999997</v>
      </c>
    </row>
    <row r="80" spans="1:10">
      <c r="A80" s="242" t="s">
        <v>359</v>
      </c>
      <c r="B80" s="170">
        <v>801</v>
      </c>
      <c r="C80" s="224" t="s">
        <v>143</v>
      </c>
      <c r="D80" s="224" t="s">
        <v>125</v>
      </c>
      <c r="E80" s="224" t="s">
        <v>234</v>
      </c>
      <c r="F80" s="224"/>
      <c r="G80" s="222"/>
      <c r="H80" s="219"/>
      <c r="I80" s="222">
        <f>I82</f>
        <v>4793.2437099999997</v>
      </c>
      <c r="J80" s="222">
        <f>J82</f>
        <v>4793.2437099999997</v>
      </c>
    </row>
    <row r="81" spans="1:10" ht="25.5">
      <c r="A81" s="242" t="s">
        <v>361</v>
      </c>
      <c r="B81" s="170">
        <v>801</v>
      </c>
      <c r="C81" s="224" t="s">
        <v>143</v>
      </c>
      <c r="D81" s="224" t="s">
        <v>125</v>
      </c>
      <c r="E81" s="224" t="s">
        <v>360</v>
      </c>
      <c r="F81" s="224"/>
      <c r="G81" s="222"/>
      <c r="H81" s="219"/>
      <c r="I81" s="222">
        <f>I82</f>
        <v>4793.2437099999997</v>
      </c>
      <c r="J81" s="222">
        <f>J82</f>
        <v>4793.2437099999997</v>
      </c>
    </row>
    <row r="82" spans="1:10" ht="25.5">
      <c r="A82" s="242" t="s">
        <v>344</v>
      </c>
      <c r="B82" s="170">
        <v>801</v>
      </c>
      <c r="C82" s="224" t="s">
        <v>143</v>
      </c>
      <c r="D82" s="224" t="s">
        <v>125</v>
      </c>
      <c r="E82" s="224" t="s">
        <v>322</v>
      </c>
      <c r="F82" s="224"/>
      <c r="G82" s="222">
        <f>G83+G87</f>
        <v>3295.88</v>
      </c>
      <c r="H82" s="219">
        <f t="shared" si="1"/>
        <v>1497.3637099999996</v>
      </c>
      <c r="I82" s="222">
        <f>I83+I87</f>
        <v>4793.2437099999997</v>
      </c>
      <c r="J82" s="222">
        <f>J83+J87</f>
        <v>4793.2437099999997</v>
      </c>
    </row>
    <row r="83" spans="1:10" ht="25.5">
      <c r="A83" s="223" t="s">
        <v>334</v>
      </c>
      <c r="B83" s="170">
        <v>801</v>
      </c>
      <c r="C83" s="224" t="s">
        <v>143</v>
      </c>
      <c r="D83" s="224" t="s">
        <v>125</v>
      </c>
      <c r="E83" s="224" t="s">
        <v>323</v>
      </c>
      <c r="F83" s="224"/>
      <c r="G83" s="222">
        <f t="shared" ref="G83" si="12">G84+G85</f>
        <v>3295.88</v>
      </c>
      <c r="H83" s="219">
        <f t="shared" si="1"/>
        <v>1345.5637099999994</v>
      </c>
      <c r="I83" s="222">
        <f>I84+I85+I86</f>
        <v>4641.4437099999996</v>
      </c>
      <c r="J83" s="222">
        <f>J84+J85+J86</f>
        <v>4641.4437099999996</v>
      </c>
    </row>
    <row r="84" spans="1:10">
      <c r="A84" s="235" t="s">
        <v>183</v>
      </c>
      <c r="B84" s="170">
        <v>801</v>
      </c>
      <c r="C84" s="224" t="s">
        <v>143</v>
      </c>
      <c r="D84" s="224" t="s">
        <v>125</v>
      </c>
      <c r="E84" s="224" t="s">
        <v>323</v>
      </c>
      <c r="F84" s="224" t="s">
        <v>141</v>
      </c>
      <c r="G84" s="214">
        <v>2531.4</v>
      </c>
      <c r="H84" s="219">
        <f t="shared" si="1"/>
        <v>825.3155999999999</v>
      </c>
      <c r="I84" s="222">
        <v>3356.7156</v>
      </c>
      <c r="J84" s="222">
        <v>3356.7156</v>
      </c>
    </row>
    <row r="85" spans="1:10" ht="38.25">
      <c r="A85" s="235" t="s">
        <v>196</v>
      </c>
      <c r="B85" s="170">
        <v>801</v>
      </c>
      <c r="C85" s="224" t="s">
        <v>143</v>
      </c>
      <c r="D85" s="224" t="s">
        <v>125</v>
      </c>
      <c r="E85" s="224" t="s">
        <v>323</v>
      </c>
      <c r="F85" s="224" t="s">
        <v>184</v>
      </c>
      <c r="G85" s="214">
        <v>764.48</v>
      </c>
      <c r="H85" s="219">
        <f t="shared" si="1"/>
        <v>249.24811</v>
      </c>
      <c r="I85" s="222">
        <v>1013.72811</v>
      </c>
      <c r="J85" s="222">
        <v>1013.72811</v>
      </c>
    </row>
    <row r="86" spans="1:10" ht="25.5">
      <c r="A86" s="242" t="s">
        <v>142</v>
      </c>
      <c r="B86" s="170">
        <v>801</v>
      </c>
      <c r="C86" s="224" t="s">
        <v>143</v>
      </c>
      <c r="D86" s="224" t="s">
        <v>125</v>
      </c>
      <c r="E86" s="224" t="s">
        <v>323</v>
      </c>
      <c r="F86" s="224" t="s">
        <v>136</v>
      </c>
      <c r="G86" s="214"/>
      <c r="H86" s="219"/>
      <c r="I86" s="222">
        <v>271</v>
      </c>
      <c r="J86" s="222">
        <v>271</v>
      </c>
    </row>
    <row r="87" spans="1:10" ht="25.5">
      <c r="A87" s="242" t="s">
        <v>331</v>
      </c>
      <c r="B87" s="170">
        <v>801</v>
      </c>
      <c r="C87" s="224" t="s">
        <v>143</v>
      </c>
      <c r="D87" s="224" t="s">
        <v>125</v>
      </c>
      <c r="E87" s="224" t="s">
        <v>315</v>
      </c>
      <c r="F87" s="224"/>
      <c r="G87" s="222">
        <f t="shared" ref="G87" si="13">G88</f>
        <v>0</v>
      </c>
      <c r="H87" s="219">
        <f t="shared" si="1"/>
        <v>151.80000000000001</v>
      </c>
      <c r="I87" s="222">
        <f>I88</f>
        <v>151.80000000000001</v>
      </c>
      <c r="J87" s="222">
        <f>J88</f>
        <v>151.80000000000001</v>
      </c>
    </row>
    <row r="88" spans="1:10" ht="25.5">
      <c r="A88" s="242" t="s">
        <v>142</v>
      </c>
      <c r="B88" s="170">
        <v>801</v>
      </c>
      <c r="C88" s="224" t="s">
        <v>143</v>
      </c>
      <c r="D88" s="224" t="s">
        <v>125</v>
      </c>
      <c r="E88" s="224" t="s">
        <v>315</v>
      </c>
      <c r="F88" s="224" t="s">
        <v>136</v>
      </c>
      <c r="G88" s="214"/>
      <c r="H88" s="219">
        <f t="shared" si="1"/>
        <v>151.80000000000001</v>
      </c>
      <c r="I88" s="222">
        <v>151.80000000000001</v>
      </c>
      <c r="J88" s="222">
        <v>151.80000000000001</v>
      </c>
    </row>
    <row r="89" spans="1:10">
      <c r="A89" s="240" t="s">
        <v>145</v>
      </c>
      <c r="B89" s="308">
        <v>801</v>
      </c>
      <c r="C89" s="236" t="s">
        <v>140</v>
      </c>
      <c r="D89" s="236"/>
      <c r="E89" s="236"/>
      <c r="F89" s="236"/>
      <c r="G89" s="218">
        <f t="shared" ref="G89" si="14">+G90</f>
        <v>1491.39</v>
      </c>
      <c r="H89" s="220">
        <f t="shared" si="1"/>
        <v>134.95595999999978</v>
      </c>
      <c r="I89" s="218">
        <f>I90</f>
        <v>1626.3459599999999</v>
      </c>
      <c r="J89" s="218">
        <f>J90</f>
        <v>1626.3459599999999</v>
      </c>
    </row>
    <row r="90" spans="1:10">
      <c r="A90" s="240" t="s">
        <v>84</v>
      </c>
      <c r="B90" s="308">
        <v>801</v>
      </c>
      <c r="C90" s="236" t="s">
        <v>140</v>
      </c>
      <c r="D90" s="236" t="s">
        <v>135</v>
      </c>
      <c r="E90" s="236"/>
      <c r="F90" s="236"/>
      <c r="G90" s="218">
        <f t="shared" ref="G90" si="15">G92</f>
        <v>1491.39</v>
      </c>
      <c r="H90" s="220">
        <f t="shared" si="1"/>
        <v>134.95595999999978</v>
      </c>
      <c r="I90" s="218">
        <f>I92</f>
        <v>1626.3459599999999</v>
      </c>
      <c r="J90" s="218">
        <f>J93</f>
        <v>1626.3459599999999</v>
      </c>
    </row>
    <row r="91" spans="1:10" ht="25.5">
      <c r="A91" s="237" t="s">
        <v>371</v>
      </c>
      <c r="B91" s="170">
        <v>801</v>
      </c>
      <c r="C91" s="224" t="s">
        <v>140</v>
      </c>
      <c r="D91" s="224" t="s">
        <v>135</v>
      </c>
      <c r="E91" s="224" t="s">
        <v>352</v>
      </c>
      <c r="F91" s="224"/>
      <c r="G91" s="222"/>
      <c r="H91" s="219"/>
      <c r="I91" s="222">
        <f>I92</f>
        <v>1626.3459599999999</v>
      </c>
      <c r="J91" s="222">
        <f>J93</f>
        <v>1626.3459599999999</v>
      </c>
    </row>
    <row r="92" spans="1:10">
      <c r="A92" s="242" t="s">
        <v>359</v>
      </c>
      <c r="B92" s="170">
        <v>801</v>
      </c>
      <c r="C92" s="224" t="s">
        <v>140</v>
      </c>
      <c r="D92" s="224" t="s">
        <v>135</v>
      </c>
      <c r="E92" s="224" t="s">
        <v>234</v>
      </c>
      <c r="F92" s="224"/>
      <c r="G92" s="222">
        <f t="shared" ref="G92" si="16">G93</f>
        <v>1491.39</v>
      </c>
      <c r="H92" s="219">
        <f t="shared" ref="H92:H101" si="17">I92-G92</f>
        <v>134.95595999999978</v>
      </c>
      <c r="I92" s="222">
        <f>I93</f>
        <v>1626.3459599999999</v>
      </c>
      <c r="J92" s="222">
        <f>J93</f>
        <v>1626.3459599999999</v>
      </c>
    </row>
    <row r="93" spans="1:10" ht="25.5">
      <c r="A93" s="242" t="s">
        <v>199</v>
      </c>
      <c r="B93" s="170">
        <v>801</v>
      </c>
      <c r="C93" s="224" t="s">
        <v>140</v>
      </c>
      <c r="D93" s="224" t="s">
        <v>135</v>
      </c>
      <c r="E93" s="224" t="s">
        <v>233</v>
      </c>
      <c r="F93" s="224"/>
      <c r="G93" s="222">
        <f>G95</f>
        <v>1491.39</v>
      </c>
      <c r="H93" s="219">
        <f t="shared" si="17"/>
        <v>134.95595999999978</v>
      </c>
      <c r="I93" s="222">
        <f>I95</f>
        <v>1626.3459599999999</v>
      </c>
      <c r="J93" s="222">
        <f>J94</f>
        <v>1626.3459599999999</v>
      </c>
    </row>
    <row r="94" spans="1:10">
      <c r="A94" s="223" t="s">
        <v>198</v>
      </c>
      <c r="B94" s="170">
        <v>801</v>
      </c>
      <c r="C94" s="224" t="s">
        <v>140</v>
      </c>
      <c r="D94" s="224" t="s">
        <v>135</v>
      </c>
      <c r="E94" s="224" t="s">
        <v>362</v>
      </c>
      <c r="F94" s="224"/>
      <c r="G94" s="222"/>
      <c r="H94" s="219"/>
      <c r="I94" s="222">
        <f>I95</f>
        <v>1626.3459599999999</v>
      </c>
      <c r="J94" s="222">
        <f>J96</f>
        <v>1626.3459599999999</v>
      </c>
    </row>
    <row r="95" spans="1:10" ht="25.5">
      <c r="A95" s="242" t="s">
        <v>199</v>
      </c>
      <c r="B95" s="170">
        <v>801</v>
      </c>
      <c r="C95" s="224" t="s">
        <v>140</v>
      </c>
      <c r="D95" s="224" t="s">
        <v>135</v>
      </c>
      <c r="E95" s="224" t="s">
        <v>343</v>
      </c>
      <c r="F95" s="224"/>
      <c r="G95" s="222">
        <f t="shared" ref="G95" si="18">G97+G98</f>
        <v>1491.39</v>
      </c>
      <c r="H95" s="219">
        <f t="shared" si="17"/>
        <v>134.95595999999978</v>
      </c>
      <c r="I95" s="222">
        <f>I97+I98</f>
        <v>1626.3459599999999</v>
      </c>
      <c r="J95" s="222">
        <f>J96</f>
        <v>1626.3459599999999</v>
      </c>
    </row>
    <row r="96" spans="1:10" ht="25.5">
      <c r="A96" s="223" t="s">
        <v>334</v>
      </c>
      <c r="B96" s="170">
        <v>801</v>
      </c>
      <c r="C96" s="224" t="s">
        <v>140</v>
      </c>
      <c r="D96" s="224" t="s">
        <v>135</v>
      </c>
      <c r="E96" s="224" t="s">
        <v>324</v>
      </c>
      <c r="F96" s="224"/>
      <c r="G96" s="222"/>
      <c r="H96" s="219"/>
      <c r="I96" s="222">
        <f>I97+I98</f>
        <v>1626.3459599999999</v>
      </c>
      <c r="J96" s="222">
        <f>J97+J98</f>
        <v>1626.3459599999999</v>
      </c>
    </row>
    <row r="97" spans="1:10">
      <c r="A97" s="235" t="s">
        <v>183</v>
      </c>
      <c r="B97" s="170">
        <v>801</v>
      </c>
      <c r="C97" s="224" t="s">
        <v>140</v>
      </c>
      <c r="D97" s="224" t="s">
        <v>135</v>
      </c>
      <c r="E97" s="224" t="s">
        <v>324</v>
      </c>
      <c r="F97" s="239" t="s">
        <v>141</v>
      </c>
      <c r="G97" s="214">
        <v>1151.4000000000001</v>
      </c>
      <c r="H97" s="219">
        <f t="shared" si="17"/>
        <v>97.713599999999815</v>
      </c>
      <c r="I97" s="222">
        <v>1249.1135999999999</v>
      </c>
      <c r="J97" s="222">
        <v>1249.1135999999999</v>
      </c>
    </row>
    <row r="98" spans="1:10" ht="38.25">
      <c r="A98" s="235" t="s">
        <v>196</v>
      </c>
      <c r="B98" s="170">
        <v>801</v>
      </c>
      <c r="C98" s="224" t="s">
        <v>140</v>
      </c>
      <c r="D98" s="224" t="s">
        <v>135</v>
      </c>
      <c r="E98" s="224" t="s">
        <v>324</v>
      </c>
      <c r="F98" s="239" t="s">
        <v>184</v>
      </c>
      <c r="G98" s="214">
        <v>339.99</v>
      </c>
      <c r="H98" s="219">
        <f t="shared" si="17"/>
        <v>37.242360000000019</v>
      </c>
      <c r="I98" s="222">
        <v>377.23236000000003</v>
      </c>
      <c r="J98" s="222">
        <v>377.23236000000003</v>
      </c>
    </row>
    <row r="99" spans="1:10">
      <c r="A99" s="244" t="s">
        <v>146</v>
      </c>
      <c r="B99" s="315"/>
      <c r="C99" s="236" t="s">
        <v>147</v>
      </c>
      <c r="D99" s="236" t="s">
        <v>147</v>
      </c>
      <c r="E99" s="236" t="s">
        <v>236</v>
      </c>
      <c r="F99" s="236" t="s">
        <v>127</v>
      </c>
      <c r="G99" s="245">
        <v>238.65</v>
      </c>
      <c r="H99" s="220">
        <f t="shared" si="17"/>
        <v>-238.65</v>
      </c>
      <c r="I99" s="218">
        <v>0</v>
      </c>
      <c r="J99" s="222">
        <v>0</v>
      </c>
    </row>
    <row r="100" spans="1:10" hidden="1">
      <c r="A100" s="244" t="s">
        <v>146</v>
      </c>
      <c r="B100" s="315"/>
      <c r="C100" s="236"/>
      <c r="D100" s="236"/>
      <c r="E100" s="236"/>
      <c r="F100" s="236"/>
      <c r="G100" s="245">
        <v>0</v>
      </c>
      <c r="H100" s="220">
        <f t="shared" si="17"/>
        <v>0</v>
      </c>
      <c r="I100" s="218">
        <v>0</v>
      </c>
      <c r="J100" s="218">
        <v>0</v>
      </c>
    </row>
    <row r="101" spans="1:10">
      <c r="A101" s="363" t="s">
        <v>35</v>
      </c>
      <c r="B101" s="363"/>
      <c r="C101" s="363"/>
      <c r="D101" s="363"/>
      <c r="E101" s="363"/>
      <c r="F101" s="363"/>
      <c r="G101" s="245" t="e">
        <f>G8+G56+G70+#REF!+G77+G89+G62+G99</f>
        <v>#REF!</v>
      </c>
      <c r="H101" s="220" t="e">
        <f t="shared" si="17"/>
        <v>#REF!</v>
      </c>
      <c r="I101" s="245" t="e">
        <f>I8+I56+#REF!+I77+I89+I62</f>
        <v>#REF!</v>
      </c>
      <c r="J101" s="218">
        <f>J8+J56+J62+J77+J89</f>
        <v>11538.804190000001</v>
      </c>
    </row>
    <row r="102" spans="1:10">
      <c r="A102" s="210"/>
      <c r="B102" s="210"/>
      <c r="C102" s="210"/>
      <c r="D102" s="211"/>
      <c r="E102" s="211"/>
      <c r="F102" s="211"/>
      <c r="G102" s="211"/>
      <c r="H102" s="246"/>
      <c r="I102" s="246"/>
      <c r="J102" s="245"/>
    </row>
  </sheetData>
  <mergeCells count="4">
    <mergeCell ref="L1:M1"/>
    <mergeCell ref="A3:H3"/>
    <mergeCell ref="A101:F101"/>
    <mergeCell ref="B1:K1"/>
  </mergeCells>
  <pageMargins left="0.7" right="0.7" top="0.75" bottom="0.75" header="0.3" footer="0.3"/>
  <pageSetup paperSize="9" scale="72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00"/>
  <sheetViews>
    <sheetView view="pageBreakPreview" zoomScale="87" zoomScaleNormal="87" zoomScaleSheetLayoutView="87" workbookViewId="0">
      <selection activeCell="D5" sqref="D5"/>
    </sheetView>
  </sheetViews>
  <sheetFormatPr defaultColWidth="36" defaultRowHeight="12.75"/>
  <cols>
    <col min="1" max="1" width="57.7109375" style="260" customWidth="1"/>
    <col min="2" max="2" width="8.42578125" style="260" customWidth="1"/>
    <col min="3" max="3" width="7.42578125" style="272" customWidth="1"/>
    <col min="4" max="4" width="6.7109375" style="272" customWidth="1"/>
    <col min="5" max="5" width="16.42578125" style="272" customWidth="1"/>
    <col min="6" max="6" width="8.85546875" style="272" customWidth="1"/>
    <col min="7" max="7" width="11.5703125" style="93" hidden="1" customWidth="1"/>
    <col min="8" max="8" width="10.140625" style="93" hidden="1" customWidth="1"/>
    <col min="9" max="9" width="11.85546875" style="283" customWidth="1"/>
    <col min="10" max="10" width="13" style="284" customWidth="1"/>
    <col min="11" max="11" width="9.140625" style="29" hidden="1" customWidth="1"/>
    <col min="12" max="254" width="9.140625" style="29" customWidth="1"/>
    <col min="255" max="255" width="3.5703125" style="29" customWidth="1"/>
    <col min="256" max="16384" width="36" style="29"/>
  </cols>
  <sheetData>
    <row r="1" spans="1:13" ht="87.75" customHeight="1">
      <c r="A1" s="259"/>
      <c r="B1" s="11"/>
      <c r="C1" s="11"/>
      <c r="D1" s="348" t="s">
        <v>411</v>
      </c>
      <c r="E1" s="348"/>
      <c r="F1" s="348"/>
      <c r="G1" s="348"/>
      <c r="H1" s="348"/>
      <c r="I1" s="348"/>
      <c r="J1" s="348"/>
      <c r="K1" s="348"/>
      <c r="L1" s="361"/>
      <c r="M1" s="361"/>
    </row>
    <row r="2" spans="1:13" ht="3.75" customHeight="1">
      <c r="G2" s="80"/>
      <c r="H2" s="80"/>
      <c r="I2" s="281"/>
      <c r="J2" s="281"/>
    </row>
    <row r="3" spans="1:13" s="31" customFormat="1" ht="46.5" customHeight="1">
      <c r="A3" s="362" t="s">
        <v>381</v>
      </c>
      <c r="B3" s="362"/>
      <c r="C3" s="362"/>
      <c r="D3" s="362"/>
      <c r="E3" s="362"/>
      <c r="F3" s="362"/>
      <c r="G3" s="362"/>
      <c r="H3" s="362"/>
      <c r="I3" s="362"/>
      <c r="J3" s="362"/>
    </row>
    <row r="4" spans="1:13" s="30" customFormat="1" ht="15.75">
      <c r="A4" s="261"/>
      <c r="B4" s="273"/>
      <c r="C4" s="273"/>
      <c r="D4" s="273"/>
      <c r="E4" s="274"/>
      <c r="F4" s="280"/>
      <c r="G4" s="83"/>
      <c r="H4" s="83"/>
      <c r="I4" s="280"/>
      <c r="J4" s="282" t="s">
        <v>201</v>
      </c>
    </row>
    <row r="5" spans="1:13" s="56" customFormat="1" ht="81.75" customHeight="1">
      <c r="A5" s="85" t="s">
        <v>53</v>
      </c>
      <c r="B5" s="85"/>
      <c r="C5" s="70" t="s">
        <v>119</v>
      </c>
      <c r="D5" s="70" t="s">
        <v>120</v>
      </c>
      <c r="E5" s="70" t="s">
        <v>121</v>
      </c>
      <c r="F5" s="70" t="s">
        <v>122</v>
      </c>
      <c r="G5" s="86" t="s">
        <v>298</v>
      </c>
      <c r="H5" s="86" t="s">
        <v>229</v>
      </c>
      <c r="I5" s="86" t="s">
        <v>283</v>
      </c>
      <c r="J5" s="86" t="s">
        <v>335</v>
      </c>
    </row>
    <row r="6" spans="1:13" s="55" customFormat="1">
      <c r="A6" s="85">
        <v>1</v>
      </c>
      <c r="B6" s="85">
        <v>2</v>
      </c>
      <c r="C6" s="70" t="s">
        <v>54</v>
      </c>
      <c r="D6" s="70" t="s">
        <v>55</v>
      </c>
      <c r="E6" s="70" t="s">
        <v>56</v>
      </c>
      <c r="F6" s="70" t="s">
        <v>57</v>
      </c>
      <c r="G6" s="86"/>
      <c r="H6" s="86"/>
      <c r="I6" s="115">
        <v>7</v>
      </c>
      <c r="J6" s="115">
        <v>7</v>
      </c>
    </row>
    <row r="7" spans="1:13" s="55" customFormat="1">
      <c r="A7" s="293" t="s">
        <v>365</v>
      </c>
      <c r="B7" s="207">
        <v>801</v>
      </c>
      <c r="C7" s="70"/>
      <c r="D7" s="70"/>
      <c r="E7" s="70"/>
      <c r="F7" s="70"/>
      <c r="G7" s="86"/>
      <c r="H7" s="86"/>
      <c r="I7" s="115"/>
      <c r="J7" s="115"/>
    </row>
    <row r="8" spans="1:13" s="30" customFormat="1">
      <c r="A8" s="294" t="s">
        <v>123</v>
      </c>
      <c r="B8" s="150" t="s">
        <v>124</v>
      </c>
      <c r="C8" s="150" t="s">
        <v>125</v>
      </c>
      <c r="D8" s="150"/>
      <c r="E8" s="150"/>
      <c r="F8" s="150"/>
      <c r="G8" s="166" t="e">
        <f>G9+G22+G33+G16</f>
        <v>#REF!</v>
      </c>
      <c r="H8" s="166" t="e">
        <f>I8-G8</f>
        <v>#REF!</v>
      </c>
      <c r="I8" s="197">
        <f>I9+I17+I25+I37+I44</f>
        <v>4871.3145199999999</v>
      </c>
      <c r="J8" s="197">
        <f>J9+J17+J25+J37+J44</f>
        <v>4871.3145199999999</v>
      </c>
    </row>
    <row r="9" spans="1:13" s="32" customFormat="1" ht="34.5" customHeight="1">
      <c r="A9" s="294" t="s">
        <v>50</v>
      </c>
      <c r="B9" s="207">
        <v>801</v>
      </c>
      <c r="C9" s="150" t="s">
        <v>125</v>
      </c>
      <c r="D9" s="150" t="s">
        <v>126</v>
      </c>
      <c r="E9" s="150"/>
      <c r="F9" s="150"/>
      <c r="G9" s="152">
        <f t="shared" ref="G9:G10" si="0">G10</f>
        <v>762.84999999999991</v>
      </c>
      <c r="H9" s="177">
        <f>I9-G9</f>
        <v>49.63388000000009</v>
      </c>
      <c r="I9" s="197">
        <f>I10</f>
        <v>812.48388</v>
      </c>
      <c r="J9" s="197">
        <f>J10</f>
        <v>812.48388</v>
      </c>
    </row>
    <row r="10" spans="1:13" s="30" customFormat="1" ht="28.5" customHeight="1">
      <c r="A10" s="276" t="s">
        <v>326</v>
      </c>
      <c r="B10" s="85">
        <v>801</v>
      </c>
      <c r="C10" s="72" t="s">
        <v>125</v>
      </c>
      <c r="D10" s="72" t="s">
        <v>126</v>
      </c>
      <c r="E10" s="90" t="s">
        <v>327</v>
      </c>
      <c r="F10" s="72"/>
      <c r="G10" s="152">
        <f t="shared" si="0"/>
        <v>762.84999999999991</v>
      </c>
      <c r="H10" s="177">
        <f t="shared" ref="H10:H77" si="1">I10-G10</f>
        <v>49.63388000000009</v>
      </c>
      <c r="I10" s="208">
        <f>I11</f>
        <v>812.48388</v>
      </c>
      <c r="J10" s="208">
        <f>J11</f>
        <v>812.48388</v>
      </c>
    </row>
    <row r="11" spans="1:13" s="30" customFormat="1" ht="17.25" hidden="1" customHeight="1">
      <c r="A11" s="276" t="s">
        <v>328</v>
      </c>
      <c r="B11" s="85">
        <v>801</v>
      </c>
      <c r="C11" s="72" t="s">
        <v>125</v>
      </c>
      <c r="D11" s="72" t="s">
        <v>126</v>
      </c>
      <c r="E11" s="90" t="s">
        <v>325</v>
      </c>
      <c r="F11" s="72"/>
      <c r="G11" s="152">
        <f t="shared" ref="G11" si="2">G13+G14+G15</f>
        <v>762.84999999999991</v>
      </c>
      <c r="H11" s="177">
        <f t="shared" si="1"/>
        <v>49.63388000000009</v>
      </c>
      <c r="I11" s="208">
        <f>I13+I14+I15</f>
        <v>812.48388</v>
      </c>
      <c r="J11" s="208">
        <f>J13+J14+J15</f>
        <v>812.48388</v>
      </c>
    </row>
    <row r="12" spans="1:13" s="30" customFormat="1" ht="38.25" hidden="1" customHeight="1">
      <c r="A12" s="276" t="s">
        <v>338</v>
      </c>
      <c r="B12" s="85">
        <v>801</v>
      </c>
      <c r="C12" s="72" t="s">
        <v>125</v>
      </c>
      <c r="D12" s="72" t="s">
        <v>126</v>
      </c>
      <c r="E12" s="90" t="s">
        <v>317</v>
      </c>
      <c r="F12" s="72"/>
      <c r="G12" s="152">
        <f t="shared" ref="G12" si="3">G13+G14</f>
        <v>762.84999999999991</v>
      </c>
      <c r="H12" s="177">
        <f t="shared" si="1"/>
        <v>-138.82243999999992</v>
      </c>
      <c r="I12" s="208">
        <f>I13+I14</f>
        <v>624.02755999999999</v>
      </c>
      <c r="J12" s="208">
        <f>J13+J14</f>
        <v>624.02755999999999</v>
      </c>
    </row>
    <row r="13" spans="1:13" s="30" customFormat="1" ht="25.5">
      <c r="A13" s="276" t="s">
        <v>334</v>
      </c>
      <c r="B13" s="85">
        <v>801</v>
      </c>
      <c r="C13" s="72" t="s">
        <v>125</v>
      </c>
      <c r="D13" s="72" t="s">
        <v>126</v>
      </c>
      <c r="E13" s="90" t="s">
        <v>316</v>
      </c>
      <c r="F13" s="72"/>
      <c r="G13" s="84">
        <v>585.91</v>
      </c>
      <c r="H13" s="177">
        <f t="shared" si="1"/>
        <v>-585.91</v>
      </c>
      <c r="I13" s="208"/>
      <c r="J13" s="208"/>
      <c r="M13" s="29"/>
    </row>
    <row r="14" spans="1:13" s="30" customFormat="1">
      <c r="A14" s="276" t="s">
        <v>186</v>
      </c>
      <c r="B14" s="85">
        <v>801</v>
      </c>
      <c r="C14" s="72" t="s">
        <v>125</v>
      </c>
      <c r="D14" s="72" t="s">
        <v>126</v>
      </c>
      <c r="E14" s="90" t="s">
        <v>316</v>
      </c>
      <c r="F14" s="72" t="s">
        <v>128</v>
      </c>
      <c r="G14" s="84">
        <v>176.94</v>
      </c>
      <c r="H14" s="177">
        <f t="shared" si="1"/>
        <v>447.08756</v>
      </c>
      <c r="I14" s="208">
        <v>624.02755999999999</v>
      </c>
      <c r="J14" s="208">
        <v>624.02755999999999</v>
      </c>
      <c r="M14" s="29"/>
    </row>
    <row r="15" spans="1:13" s="57" customFormat="1" ht="18">
      <c r="A15" s="276" t="s">
        <v>187</v>
      </c>
      <c r="B15" s="85">
        <v>801</v>
      </c>
      <c r="C15" s="72" t="s">
        <v>125</v>
      </c>
      <c r="D15" s="72" t="s">
        <v>126</v>
      </c>
      <c r="E15" s="90" t="s">
        <v>316</v>
      </c>
      <c r="F15" s="72" t="s">
        <v>182</v>
      </c>
      <c r="G15" s="84">
        <v>0</v>
      </c>
      <c r="H15" s="177">
        <f t="shared" si="1"/>
        <v>188.45632000000001</v>
      </c>
      <c r="I15" s="208">
        <v>188.45632000000001</v>
      </c>
      <c r="J15" s="208">
        <v>188.45632000000001</v>
      </c>
      <c r="K15" s="30"/>
    </row>
    <row r="16" spans="1:13" s="57" customFormat="1" ht="42.75" customHeight="1">
      <c r="A16" s="276" t="s">
        <v>189</v>
      </c>
      <c r="B16" s="85">
        <v>801</v>
      </c>
      <c r="C16" s="72" t="s">
        <v>125</v>
      </c>
      <c r="D16" s="72" t="s">
        <v>126</v>
      </c>
      <c r="E16" s="90" t="s">
        <v>316</v>
      </c>
      <c r="F16" s="72" t="s">
        <v>133</v>
      </c>
      <c r="G16" s="152" t="e">
        <f>#REF!</f>
        <v>#REF!</v>
      </c>
      <c r="H16" s="178" t="e">
        <f t="shared" si="1"/>
        <v>#REF!</v>
      </c>
      <c r="I16" s="208">
        <v>0</v>
      </c>
      <c r="J16" s="208">
        <v>0</v>
      </c>
      <c r="K16" s="30"/>
    </row>
    <row r="17" spans="1:11" s="57" customFormat="1" ht="37.5" customHeight="1">
      <c r="A17" s="295" t="s">
        <v>49</v>
      </c>
      <c r="B17" s="85">
        <v>801</v>
      </c>
      <c r="C17" s="193" t="s">
        <v>125</v>
      </c>
      <c r="D17" s="193" t="s">
        <v>131</v>
      </c>
      <c r="E17" s="88"/>
      <c r="F17" s="194"/>
      <c r="G17" s="152">
        <f t="shared" ref="G17" si="4">G18+G21</f>
        <v>755.92</v>
      </c>
      <c r="H17" s="178">
        <f t="shared" si="1"/>
        <v>56.56388000000004</v>
      </c>
      <c r="I17" s="197">
        <f t="shared" ref="I17:J21" si="5">I18</f>
        <v>812.48388</v>
      </c>
      <c r="J17" s="197">
        <f t="shared" si="5"/>
        <v>812.48388</v>
      </c>
      <c r="K17" s="30"/>
    </row>
    <row r="18" spans="1:11" s="57" customFormat="1" ht="33.6" customHeight="1">
      <c r="A18" s="276" t="s">
        <v>132</v>
      </c>
      <c r="B18" s="85">
        <v>801</v>
      </c>
      <c r="C18" s="89" t="s">
        <v>125</v>
      </c>
      <c r="D18" s="89" t="s">
        <v>131</v>
      </c>
      <c r="E18" s="90" t="s">
        <v>327</v>
      </c>
      <c r="F18" s="73"/>
      <c r="G18" s="152">
        <f t="shared" ref="G18" si="6">G19+G20</f>
        <v>755.92</v>
      </c>
      <c r="H18" s="177">
        <f t="shared" si="1"/>
        <v>56.56388000000004</v>
      </c>
      <c r="I18" s="208">
        <f t="shared" si="5"/>
        <v>812.48388</v>
      </c>
      <c r="J18" s="208">
        <f t="shared" si="5"/>
        <v>812.48388</v>
      </c>
      <c r="K18" s="30"/>
    </row>
    <row r="19" spans="1:11" s="57" customFormat="1" ht="22.15" customHeight="1">
      <c r="A19" s="276" t="s">
        <v>326</v>
      </c>
      <c r="B19" s="85">
        <v>801</v>
      </c>
      <c r="C19" s="72" t="s">
        <v>125</v>
      </c>
      <c r="D19" s="72" t="s">
        <v>131</v>
      </c>
      <c r="E19" s="90" t="s">
        <v>337</v>
      </c>
      <c r="F19" s="73"/>
      <c r="G19" s="84">
        <v>580.91</v>
      </c>
      <c r="H19" s="177">
        <f t="shared" si="1"/>
        <v>231.57388000000003</v>
      </c>
      <c r="I19" s="208">
        <f t="shared" si="5"/>
        <v>812.48388</v>
      </c>
      <c r="J19" s="208">
        <f t="shared" si="5"/>
        <v>812.48388</v>
      </c>
      <c r="K19" s="30"/>
    </row>
    <row r="20" spans="1:11" s="57" customFormat="1" ht="28.15" customHeight="1">
      <c r="A20" s="276" t="s">
        <v>132</v>
      </c>
      <c r="B20" s="85">
        <v>801</v>
      </c>
      <c r="C20" s="72" t="s">
        <v>125</v>
      </c>
      <c r="D20" s="72" t="s">
        <v>131</v>
      </c>
      <c r="E20" s="90" t="s">
        <v>319</v>
      </c>
      <c r="F20" s="73"/>
      <c r="G20" s="84">
        <v>175.01</v>
      </c>
      <c r="H20" s="177">
        <f t="shared" si="1"/>
        <v>637.47388000000001</v>
      </c>
      <c r="I20" s="208">
        <f t="shared" si="5"/>
        <v>812.48388</v>
      </c>
      <c r="J20" s="208">
        <f t="shared" si="5"/>
        <v>812.48388</v>
      </c>
    </row>
    <row r="21" spans="1:11" ht="35.25" customHeight="1">
      <c r="A21" s="277" t="s">
        <v>345</v>
      </c>
      <c r="B21" s="85">
        <v>801</v>
      </c>
      <c r="C21" s="72" t="s">
        <v>125</v>
      </c>
      <c r="D21" s="72" t="s">
        <v>131</v>
      </c>
      <c r="E21" s="90" t="s">
        <v>318</v>
      </c>
      <c r="F21" s="73"/>
      <c r="G21" s="84">
        <v>0</v>
      </c>
      <c r="H21" s="178">
        <f t="shared" si="1"/>
        <v>812.48388</v>
      </c>
      <c r="I21" s="208">
        <f t="shared" si="5"/>
        <v>812.48388</v>
      </c>
      <c r="J21" s="208">
        <f t="shared" si="5"/>
        <v>812.48388</v>
      </c>
    </row>
    <row r="22" spans="1:11" ht="38.25" customHeight="1">
      <c r="A22" s="276" t="s">
        <v>334</v>
      </c>
      <c r="B22" s="85">
        <v>801</v>
      </c>
      <c r="C22" s="89" t="s">
        <v>125</v>
      </c>
      <c r="D22" s="89" t="s">
        <v>131</v>
      </c>
      <c r="E22" s="90" t="s">
        <v>318</v>
      </c>
      <c r="F22" s="73"/>
      <c r="G22" s="152" t="e">
        <f t="shared" ref="G22:G23" si="7">G23</f>
        <v>#REF!</v>
      </c>
      <c r="H22" s="177" t="e">
        <f t="shared" si="1"/>
        <v>#REF!</v>
      </c>
      <c r="I22" s="208">
        <f>I23+I24</f>
        <v>812.48388</v>
      </c>
      <c r="J22" s="208">
        <f>I22</f>
        <v>812.48388</v>
      </c>
    </row>
    <row r="23" spans="1:11" ht="25.9" customHeight="1">
      <c r="A23" s="276" t="s">
        <v>186</v>
      </c>
      <c r="B23" s="85">
        <v>801</v>
      </c>
      <c r="C23" s="89" t="s">
        <v>125</v>
      </c>
      <c r="D23" s="89" t="s">
        <v>131</v>
      </c>
      <c r="E23" s="90" t="s">
        <v>318</v>
      </c>
      <c r="F23" s="73" t="s">
        <v>128</v>
      </c>
      <c r="G23" s="152" t="e">
        <f t="shared" si="7"/>
        <v>#REF!</v>
      </c>
      <c r="H23" s="177" t="e">
        <f t="shared" si="1"/>
        <v>#REF!</v>
      </c>
      <c r="I23" s="208">
        <v>624.02755999999999</v>
      </c>
      <c r="J23" s="208">
        <v>624.02755999999999</v>
      </c>
    </row>
    <row r="24" spans="1:11">
      <c r="A24" s="276" t="s">
        <v>200</v>
      </c>
      <c r="B24" s="85">
        <v>801</v>
      </c>
      <c r="C24" s="89" t="s">
        <v>125</v>
      </c>
      <c r="D24" s="89" t="s">
        <v>131</v>
      </c>
      <c r="E24" s="90" t="s">
        <v>318</v>
      </c>
      <c r="F24" s="73" t="s">
        <v>182</v>
      </c>
      <c r="G24" s="152" t="e">
        <f>#REF!+G27</f>
        <v>#REF!</v>
      </c>
      <c r="H24" s="177" t="e">
        <f t="shared" si="1"/>
        <v>#REF!</v>
      </c>
      <c r="I24" s="208">
        <v>188.45632000000001</v>
      </c>
      <c r="J24" s="208">
        <v>188.45632000000001</v>
      </c>
    </row>
    <row r="25" spans="1:11" ht="38.25">
      <c r="A25" s="295" t="s">
        <v>48</v>
      </c>
      <c r="B25" s="207">
        <v>801</v>
      </c>
      <c r="C25" s="186" t="s">
        <v>125</v>
      </c>
      <c r="D25" s="186" t="s">
        <v>134</v>
      </c>
      <c r="E25" s="186"/>
      <c r="F25" s="186"/>
      <c r="G25" s="84">
        <v>1814.19</v>
      </c>
      <c r="H25" s="177">
        <f t="shared" si="1"/>
        <v>-688.76700000000005</v>
      </c>
      <c r="I25" s="197">
        <f t="shared" ref="I25:J28" si="8">I26</f>
        <v>1125.423</v>
      </c>
      <c r="J25" s="197">
        <f t="shared" si="8"/>
        <v>1125.423</v>
      </c>
    </row>
    <row r="26" spans="1:11" ht="25.5">
      <c r="A26" s="296" t="s">
        <v>371</v>
      </c>
      <c r="B26" s="85">
        <v>801</v>
      </c>
      <c r="C26" s="72" t="s">
        <v>125</v>
      </c>
      <c r="D26" s="72" t="s">
        <v>134</v>
      </c>
      <c r="E26" s="72" t="s">
        <v>352</v>
      </c>
      <c r="F26" s="186"/>
      <c r="G26" s="84">
        <v>543.75</v>
      </c>
      <c r="H26" s="177">
        <f t="shared" si="1"/>
        <v>581.673</v>
      </c>
      <c r="I26" s="208">
        <f t="shared" si="8"/>
        <v>1125.423</v>
      </c>
      <c r="J26" s="208">
        <f t="shared" si="8"/>
        <v>1125.423</v>
      </c>
    </row>
    <row r="27" spans="1:11" ht="25.5" customHeight="1">
      <c r="A27" s="279" t="s">
        <v>376</v>
      </c>
      <c r="B27" s="85">
        <v>801</v>
      </c>
      <c r="C27" s="72" t="s">
        <v>125</v>
      </c>
      <c r="D27" s="72" t="s">
        <v>134</v>
      </c>
      <c r="E27" s="72" t="s">
        <v>351</v>
      </c>
      <c r="F27" s="186"/>
      <c r="G27" s="152">
        <f t="shared" ref="G27" si="9">G28+G29+G30+G31+G32</f>
        <v>0</v>
      </c>
      <c r="H27" s="177">
        <f t="shared" si="1"/>
        <v>1125.423</v>
      </c>
      <c r="I27" s="208">
        <f t="shared" si="8"/>
        <v>1125.423</v>
      </c>
      <c r="J27" s="208">
        <f t="shared" si="8"/>
        <v>1125.423</v>
      </c>
    </row>
    <row r="28" spans="1:11" ht="40.5" customHeight="1">
      <c r="A28" s="276" t="s">
        <v>379</v>
      </c>
      <c r="B28" s="85">
        <v>801</v>
      </c>
      <c r="C28" s="72" t="s">
        <v>125</v>
      </c>
      <c r="D28" s="72" t="s">
        <v>134</v>
      </c>
      <c r="E28" s="72" t="s">
        <v>320</v>
      </c>
      <c r="F28" s="72"/>
      <c r="G28" s="84">
        <v>0</v>
      </c>
      <c r="H28" s="177">
        <f t="shared" si="1"/>
        <v>1125.423</v>
      </c>
      <c r="I28" s="208">
        <f t="shared" si="8"/>
        <v>1125.423</v>
      </c>
      <c r="J28" s="208">
        <f t="shared" si="8"/>
        <v>1125.423</v>
      </c>
    </row>
    <row r="29" spans="1:11" ht="25.5" customHeight="1">
      <c r="A29" s="276" t="s">
        <v>334</v>
      </c>
      <c r="B29" s="85">
        <v>801</v>
      </c>
      <c r="C29" s="72" t="s">
        <v>125</v>
      </c>
      <c r="D29" s="72" t="s">
        <v>134</v>
      </c>
      <c r="E29" s="72" t="s">
        <v>313</v>
      </c>
      <c r="F29" s="72"/>
      <c r="G29" s="84">
        <v>0</v>
      </c>
      <c r="H29" s="177">
        <f t="shared" si="1"/>
        <v>1125.423</v>
      </c>
      <c r="I29" s="208">
        <f>I30+I31+I32+I33+I34+I35+I36</f>
        <v>1125.423</v>
      </c>
      <c r="J29" s="208">
        <f t="shared" ref="J29:K29" si="10">J30+J31+J32+J33+J34+J35+J36</f>
        <v>1125.423</v>
      </c>
      <c r="K29" s="152" t="e">
        <f t="shared" si="10"/>
        <v>#VALUE!</v>
      </c>
    </row>
    <row r="30" spans="1:11" ht="21" customHeight="1">
      <c r="A30" s="297" t="s">
        <v>186</v>
      </c>
      <c r="B30" s="85">
        <v>801</v>
      </c>
      <c r="C30" s="72" t="s">
        <v>125</v>
      </c>
      <c r="D30" s="72" t="s">
        <v>134</v>
      </c>
      <c r="E30" s="72" t="s">
        <v>313</v>
      </c>
      <c r="F30" s="92" t="s">
        <v>128</v>
      </c>
      <c r="G30" s="84"/>
      <c r="H30" s="177">
        <f t="shared" si="1"/>
        <v>743.52</v>
      </c>
      <c r="I30" s="208">
        <v>743.52</v>
      </c>
      <c r="J30" s="208">
        <v>743.52</v>
      </c>
    </row>
    <row r="31" spans="1:11" ht="12.75" customHeight="1">
      <c r="A31" s="297" t="s">
        <v>188</v>
      </c>
      <c r="B31" s="85">
        <v>801</v>
      </c>
      <c r="C31" s="72" t="s">
        <v>125</v>
      </c>
      <c r="D31" s="72" t="s">
        <v>134</v>
      </c>
      <c r="E31" s="72" t="s">
        <v>313</v>
      </c>
      <c r="F31" s="92" t="s">
        <v>182</v>
      </c>
      <c r="G31" s="84">
        <v>0</v>
      </c>
      <c r="H31" s="178">
        <f t="shared" si="1"/>
        <v>224.54300000000001</v>
      </c>
      <c r="I31" s="208">
        <v>224.54300000000001</v>
      </c>
      <c r="J31" s="208">
        <v>224.54300000000001</v>
      </c>
    </row>
    <row r="32" spans="1:11" ht="12.75" customHeight="1">
      <c r="A32" s="297" t="s">
        <v>189</v>
      </c>
      <c r="B32" s="85">
        <v>801</v>
      </c>
      <c r="C32" s="72" t="s">
        <v>125</v>
      </c>
      <c r="D32" s="72" t="s">
        <v>134</v>
      </c>
      <c r="E32" s="72" t="s">
        <v>313</v>
      </c>
      <c r="F32" s="89" t="s">
        <v>133</v>
      </c>
      <c r="G32" s="84">
        <v>0</v>
      </c>
      <c r="H32" s="178">
        <f t="shared" si="1"/>
        <v>0</v>
      </c>
      <c r="I32" s="208">
        <v>0</v>
      </c>
      <c r="J32" s="208">
        <v>0</v>
      </c>
    </row>
    <row r="33" spans="1:11" ht="25.5">
      <c r="A33" s="297" t="s">
        <v>142</v>
      </c>
      <c r="B33" s="85">
        <v>801</v>
      </c>
      <c r="C33" s="72" t="s">
        <v>125</v>
      </c>
      <c r="D33" s="72" t="s">
        <v>134</v>
      </c>
      <c r="E33" s="72" t="s">
        <v>313</v>
      </c>
      <c r="F33" s="89">
        <v>244</v>
      </c>
      <c r="G33" s="152">
        <f t="shared" ref="G33:G34" si="11">G34</f>
        <v>0</v>
      </c>
      <c r="H33" s="177">
        <f t="shared" si="1"/>
        <v>100</v>
      </c>
      <c r="I33" s="208">
        <v>100</v>
      </c>
      <c r="J33" s="208">
        <v>100</v>
      </c>
      <c r="K33" s="29" t="s">
        <v>193</v>
      </c>
    </row>
    <row r="34" spans="1:11" ht="76.5">
      <c r="A34" s="297" t="s">
        <v>190</v>
      </c>
      <c r="B34" s="85">
        <v>801</v>
      </c>
      <c r="C34" s="72" t="s">
        <v>125</v>
      </c>
      <c r="D34" s="72" t="s">
        <v>134</v>
      </c>
      <c r="E34" s="72" t="s">
        <v>313</v>
      </c>
      <c r="F34" s="92" t="s">
        <v>191</v>
      </c>
      <c r="G34" s="152">
        <f t="shared" si="11"/>
        <v>0</v>
      </c>
      <c r="H34" s="177">
        <f t="shared" si="1"/>
        <v>0</v>
      </c>
      <c r="I34" s="208"/>
      <c r="J34" s="208"/>
    </row>
    <row r="35" spans="1:11">
      <c r="A35" s="297" t="s">
        <v>137</v>
      </c>
      <c r="B35" s="85">
        <v>801</v>
      </c>
      <c r="C35" s="72" t="s">
        <v>125</v>
      </c>
      <c r="D35" s="72" t="s">
        <v>134</v>
      </c>
      <c r="E35" s="72" t="s">
        <v>313</v>
      </c>
      <c r="F35" s="92" t="s">
        <v>138</v>
      </c>
      <c r="G35" s="84"/>
      <c r="H35" s="177">
        <f>I35-G35</f>
        <v>57.36</v>
      </c>
      <c r="I35" s="208">
        <v>57.36</v>
      </c>
      <c r="J35" s="208">
        <v>57.36</v>
      </c>
    </row>
    <row r="36" spans="1:11">
      <c r="A36" s="297" t="s">
        <v>192</v>
      </c>
      <c r="B36" s="85">
        <v>801</v>
      </c>
      <c r="C36" s="72" t="s">
        <v>125</v>
      </c>
      <c r="D36" s="72" t="s">
        <v>134</v>
      </c>
      <c r="E36" s="72" t="s">
        <v>313</v>
      </c>
      <c r="F36" s="92" t="s">
        <v>139</v>
      </c>
      <c r="G36" s="84"/>
      <c r="H36" s="177">
        <f t="shared" ref="H36:H43" si="12">I36-G36</f>
        <v>0</v>
      </c>
      <c r="I36" s="197">
        <v>0</v>
      </c>
      <c r="J36" s="197">
        <v>0</v>
      </c>
    </row>
    <row r="37" spans="1:11" ht="21.75" customHeight="1">
      <c r="A37" s="298" t="s">
        <v>47</v>
      </c>
      <c r="B37" s="207">
        <v>801</v>
      </c>
      <c r="C37" s="186" t="s">
        <v>125</v>
      </c>
      <c r="D37" s="186" t="s">
        <v>140</v>
      </c>
      <c r="E37" s="186"/>
      <c r="F37" s="186"/>
      <c r="G37" s="84"/>
      <c r="H37" s="177">
        <f t="shared" si="12"/>
        <v>5</v>
      </c>
      <c r="I37" s="155">
        <f t="shared" ref="I37:J39" si="13">I38</f>
        <v>5</v>
      </c>
      <c r="J37" s="155">
        <f t="shared" si="13"/>
        <v>5</v>
      </c>
    </row>
    <row r="38" spans="1:11" ht="25.5">
      <c r="A38" s="296" t="s">
        <v>371</v>
      </c>
      <c r="B38" s="85">
        <v>801</v>
      </c>
      <c r="C38" s="72" t="s">
        <v>125</v>
      </c>
      <c r="D38" s="72" t="s">
        <v>140</v>
      </c>
      <c r="E38" s="72" t="s">
        <v>352</v>
      </c>
      <c r="F38" s="186"/>
      <c r="G38" s="84"/>
      <c r="H38" s="177">
        <f t="shared" si="12"/>
        <v>5</v>
      </c>
      <c r="I38" s="160">
        <f t="shared" si="13"/>
        <v>5</v>
      </c>
      <c r="J38" s="160">
        <f t="shared" si="13"/>
        <v>5</v>
      </c>
    </row>
    <row r="39" spans="1:11" ht="24" customHeight="1">
      <c r="A39" s="296" t="s">
        <v>355</v>
      </c>
      <c r="B39" s="85">
        <v>801</v>
      </c>
      <c r="C39" s="72" t="s">
        <v>125</v>
      </c>
      <c r="D39" s="72" t="s">
        <v>140</v>
      </c>
      <c r="E39" s="72" t="s">
        <v>354</v>
      </c>
      <c r="F39" s="186"/>
      <c r="G39" s="84"/>
      <c r="H39" s="177">
        <f t="shared" si="12"/>
        <v>5</v>
      </c>
      <c r="I39" s="160">
        <f t="shared" si="13"/>
        <v>5</v>
      </c>
      <c r="J39" s="160">
        <f t="shared" si="13"/>
        <v>5</v>
      </c>
    </row>
    <row r="40" spans="1:11" ht="31.5" customHeight="1">
      <c r="A40" s="277" t="s">
        <v>349</v>
      </c>
      <c r="B40" s="85">
        <v>801</v>
      </c>
      <c r="C40" s="196" t="s">
        <v>125</v>
      </c>
      <c r="D40" s="196" t="s">
        <v>140</v>
      </c>
      <c r="E40" s="72" t="s">
        <v>350</v>
      </c>
      <c r="F40" s="186"/>
      <c r="G40" s="84"/>
      <c r="H40" s="177">
        <f t="shared" si="12"/>
        <v>5</v>
      </c>
      <c r="I40" s="160">
        <f>I43</f>
        <v>5</v>
      </c>
      <c r="J40" s="160">
        <f>J43</f>
        <v>5</v>
      </c>
    </row>
    <row r="41" spans="1:11" ht="16.5" customHeight="1">
      <c r="A41" s="277" t="s">
        <v>356</v>
      </c>
      <c r="B41" s="85">
        <v>801</v>
      </c>
      <c r="C41" s="196" t="s">
        <v>125</v>
      </c>
      <c r="D41" s="196" t="s">
        <v>140</v>
      </c>
      <c r="E41" s="72" t="s">
        <v>348</v>
      </c>
      <c r="F41" s="196"/>
      <c r="G41" s="84"/>
      <c r="H41" s="177">
        <f t="shared" si="12"/>
        <v>5</v>
      </c>
      <c r="I41" s="160">
        <f>I42</f>
        <v>5</v>
      </c>
      <c r="J41" s="285">
        <f>J43</f>
        <v>5</v>
      </c>
    </row>
    <row r="42" spans="1:11" ht="27" customHeight="1">
      <c r="A42" s="296" t="s">
        <v>306</v>
      </c>
      <c r="B42" s="85">
        <v>801</v>
      </c>
      <c r="C42" s="72" t="s">
        <v>125</v>
      </c>
      <c r="D42" s="72" t="s">
        <v>140</v>
      </c>
      <c r="E42" s="72" t="s">
        <v>311</v>
      </c>
      <c r="F42" s="72"/>
      <c r="G42" s="84"/>
      <c r="H42" s="177">
        <f t="shared" si="12"/>
        <v>5</v>
      </c>
      <c r="I42" s="160">
        <f>I43</f>
        <v>5</v>
      </c>
      <c r="J42" s="160">
        <f>J43</f>
        <v>5</v>
      </c>
    </row>
    <row r="43" spans="1:11">
      <c r="A43" s="157" t="s">
        <v>305</v>
      </c>
      <c r="B43" s="85">
        <v>801</v>
      </c>
      <c r="C43" s="72" t="s">
        <v>125</v>
      </c>
      <c r="D43" s="72" t="s">
        <v>140</v>
      </c>
      <c r="E43" s="72" t="s">
        <v>311</v>
      </c>
      <c r="F43" s="70" t="s">
        <v>230</v>
      </c>
      <c r="G43" s="84"/>
      <c r="H43" s="177">
        <f t="shared" si="12"/>
        <v>5</v>
      </c>
      <c r="I43" s="160">
        <v>5</v>
      </c>
      <c r="J43" s="160">
        <v>5</v>
      </c>
    </row>
    <row r="44" spans="1:11" ht="18.75" customHeight="1">
      <c r="A44" s="154" t="s">
        <v>295</v>
      </c>
      <c r="B44" s="207">
        <v>801</v>
      </c>
      <c r="C44" s="186" t="s">
        <v>125</v>
      </c>
      <c r="D44" s="186" t="s">
        <v>297</v>
      </c>
      <c r="E44" s="72"/>
      <c r="F44" s="186"/>
      <c r="G44" s="152">
        <f t="shared" ref="G44:G45" si="14">G45</f>
        <v>192.9</v>
      </c>
      <c r="H44" s="177">
        <f t="shared" si="1"/>
        <v>1923.02376</v>
      </c>
      <c r="I44" s="197">
        <f t="shared" ref="I44:J46" si="15">I45</f>
        <v>2115.9237600000001</v>
      </c>
      <c r="J44" s="197">
        <f t="shared" si="15"/>
        <v>2115.9237600000001</v>
      </c>
    </row>
    <row r="45" spans="1:11" ht="32.25" customHeight="1">
      <c r="A45" s="296" t="s">
        <v>371</v>
      </c>
      <c r="B45" s="85">
        <v>801</v>
      </c>
      <c r="C45" s="72" t="s">
        <v>125</v>
      </c>
      <c r="D45" s="72" t="s">
        <v>297</v>
      </c>
      <c r="E45" s="72" t="s">
        <v>352</v>
      </c>
      <c r="F45" s="186"/>
      <c r="G45" s="152">
        <f t="shared" si="14"/>
        <v>192.9</v>
      </c>
      <c r="H45" s="177">
        <f t="shared" si="1"/>
        <v>1923.02376</v>
      </c>
      <c r="I45" s="208">
        <f t="shared" si="15"/>
        <v>2115.9237600000001</v>
      </c>
      <c r="J45" s="208">
        <f t="shared" si="15"/>
        <v>2115.9237600000001</v>
      </c>
      <c r="K45" s="29" t="s">
        <v>195</v>
      </c>
    </row>
    <row r="46" spans="1:11" ht="27" customHeight="1">
      <c r="A46" s="279" t="s">
        <v>372</v>
      </c>
      <c r="B46" s="85">
        <v>801</v>
      </c>
      <c r="C46" s="72" t="s">
        <v>125</v>
      </c>
      <c r="D46" s="72" t="s">
        <v>297</v>
      </c>
      <c r="E46" s="72" t="s">
        <v>351</v>
      </c>
      <c r="F46" s="186"/>
      <c r="G46" s="152">
        <f t="shared" ref="G46" si="16">G47+G48+G49</f>
        <v>192.9</v>
      </c>
      <c r="H46" s="177">
        <f t="shared" si="1"/>
        <v>1923.02376</v>
      </c>
      <c r="I46" s="208">
        <f t="shared" si="15"/>
        <v>2115.9237600000001</v>
      </c>
      <c r="J46" s="208">
        <f t="shared" si="15"/>
        <v>2115.9237600000001</v>
      </c>
      <c r="K46" s="29" t="s">
        <v>195</v>
      </c>
    </row>
    <row r="47" spans="1:11" ht="25.5">
      <c r="A47" s="276" t="s">
        <v>373</v>
      </c>
      <c r="B47" s="85">
        <v>801</v>
      </c>
      <c r="C47" s="72" t="s">
        <v>125</v>
      </c>
      <c r="D47" s="72" t="s">
        <v>297</v>
      </c>
      <c r="E47" s="72" t="s">
        <v>320</v>
      </c>
      <c r="F47" s="186"/>
      <c r="G47" s="84">
        <v>134.68</v>
      </c>
      <c r="H47" s="177">
        <f t="shared" si="1"/>
        <v>1981.2437600000001</v>
      </c>
      <c r="I47" s="208">
        <f>I48+I52</f>
        <v>2115.9237600000001</v>
      </c>
      <c r="J47" s="208">
        <f>J48+J52</f>
        <v>2115.9237600000001</v>
      </c>
      <c r="K47" s="29" t="s">
        <v>195</v>
      </c>
    </row>
    <row r="48" spans="1:11" ht="25.5">
      <c r="A48" s="276" t="s">
        <v>334</v>
      </c>
      <c r="B48" s="85">
        <v>801</v>
      </c>
      <c r="C48" s="72" t="s">
        <v>125</v>
      </c>
      <c r="D48" s="72" t="s">
        <v>297</v>
      </c>
      <c r="E48" s="72" t="s">
        <v>313</v>
      </c>
      <c r="F48" s="72"/>
      <c r="G48" s="84">
        <v>58.22</v>
      </c>
      <c r="H48" s="177">
        <f t="shared" si="1"/>
        <v>1925.0037600000001</v>
      </c>
      <c r="I48" s="208">
        <f>I49+I50+I51</f>
        <v>1983.2237600000001</v>
      </c>
      <c r="J48" s="208">
        <f>J49+J50+J51</f>
        <v>1983.2237600000001</v>
      </c>
    </row>
    <row r="49" spans="1:10" ht="25.5" customHeight="1">
      <c r="A49" s="297" t="s">
        <v>183</v>
      </c>
      <c r="B49" s="85">
        <v>801</v>
      </c>
      <c r="C49" s="72" t="s">
        <v>125</v>
      </c>
      <c r="D49" s="72" t="s">
        <v>297</v>
      </c>
      <c r="E49" s="72" t="s">
        <v>313</v>
      </c>
      <c r="F49" s="72" t="s">
        <v>141</v>
      </c>
      <c r="G49" s="84"/>
      <c r="H49" s="177">
        <f t="shared" si="1"/>
        <v>1511.846</v>
      </c>
      <c r="I49" s="222">
        <v>1511.846</v>
      </c>
      <c r="J49" s="222">
        <v>1511.846</v>
      </c>
    </row>
    <row r="50" spans="1:10" ht="12.75" customHeight="1">
      <c r="A50" s="297" t="s">
        <v>196</v>
      </c>
      <c r="B50" s="85">
        <v>801</v>
      </c>
      <c r="C50" s="72" t="s">
        <v>125</v>
      </c>
      <c r="D50" s="72" t="s">
        <v>297</v>
      </c>
      <c r="E50" s="72" t="s">
        <v>313</v>
      </c>
      <c r="F50" s="72" t="s">
        <v>184</v>
      </c>
      <c r="G50" s="152">
        <f t="shared" ref="G50:G52" si="17">G51</f>
        <v>0</v>
      </c>
      <c r="H50" s="179">
        <f t="shared" si="1"/>
        <v>456.37776000000002</v>
      </c>
      <c r="I50" s="222">
        <v>456.37776000000002</v>
      </c>
      <c r="J50" s="222">
        <v>456.37776000000002</v>
      </c>
    </row>
    <row r="51" spans="1:10" ht="38.25" customHeight="1">
      <c r="A51" s="157" t="s">
        <v>329</v>
      </c>
      <c r="B51" s="85">
        <v>801</v>
      </c>
      <c r="C51" s="72" t="s">
        <v>125</v>
      </c>
      <c r="D51" s="72" t="s">
        <v>297</v>
      </c>
      <c r="E51" s="72" t="s">
        <v>313</v>
      </c>
      <c r="F51" s="72" t="s">
        <v>136</v>
      </c>
      <c r="G51" s="152">
        <f t="shared" si="17"/>
        <v>0</v>
      </c>
      <c r="H51" s="179">
        <f t="shared" si="1"/>
        <v>15</v>
      </c>
      <c r="I51" s="214">
        <v>15</v>
      </c>
      <c r="J51" s="208">
        <v>15</v>
      </c>
    </row>
    <row r="52" spans="1:10" ht="25.5" customHeight="1">
      <c r="A52" s="157" t="s">
        <v>374</v>
      </c>
      <c r="B52" s="85">
        <v>801</v>
      </c>
      <c r="C52" s="72" t="s">
        <v>125</v>
      </c>
      <c r="D52" s="72" t="s">
        <v>297</v>
      </c>
      <c r="E52" s="72" t="s">
        <v>314</v>
      </c>
      <c r="F52" s="72"/>
      <c r="G52" s="152">
        <f t="shared" si="17"/>
        <v>0</v>
      </c>
      <c r="H52" s="179">
        <f t="shared" si="1"/>
        <v>132.69999999999999</v>
      </c>
      <c r="I52" s="208">
        <f>I53</f>
        <v>132.69999999999999</v>
      </c>
      <c r="J52" s="208">
        <f>J53</f>
        <v>132.69999999999999</v>
      </c>
    </row>
    <row r="53" spans="1:10" ht="25.5" customHeight="1">
      <c r="A53" s="157" t="s">
        <v>329</v>
      </c>
      <c r="B53" s="85">
        <v>801</v>
      </c>
      <c r="C53" s="72" t="s">
        <v>125</v>
      </c>
      <c r="D53" s="72" t="s">
        <v>297</v>
      </c>
      <c r="E53" s="72" t="s">
        <v>314</v>
      </c>
      <c r="F53" s="72" t="s">
        <v>136</v>
      </c>
      <c r="G53" s="84">
        <v>0</v>
      </c>
      <c r="H53" s="179">
        <f t="shared" si="1"/>
        <v>132.69999999999999</v>
      </c>
      <c r="I53" s="152">
        <v>132.69999999999999</v>
      </c>
      <c r="J53" s="152">
        <v>132.69999999999999</v>
      </c>
    </row>
    <row r="54" spans="1:10" ht="12.75" customHeight="1">
      <c r="A54" s="298" t="s">
        <v>148</v>
      </c>
      <c r="B54" s="207">
        <v>801</v>
      </c>
      <c r="C54" s="186" t="s">
        <v>126</v>
      </c>
      <c r="D54" s="186"/>
      <c r="E54" s="186"/>
      <c r="F54" s="186"/>
      <c r="G54" s="152">
        <f t="shared" ref="G54:J56" si="18">G55</f>
        <v>0</v>
      </c>
      <c r="H54" s="179">
        <f t="shared" si="1"/>
        <v>212.9</v>
      </c>
      <c r="I54" s="197">
        <f t="shared" si="18"/>
        <v>212.9</v>
      </c>
      <c r="J54" s="197">
        <f t="shared" si="18"/>
        <v>212.9</v>
      </c>
    </row>
    <row r="55" spans="1:10" ht="12.75" customHeight="1">
      <c r="A55" s="298" t="s">
        <v>62</v>
      </c>
      <c r="B55" s="207">
        <v>801</v>
      </c>
      <c r="C55" s="186" t="s">
        <v>126</v>
      </c>
      <c r="D55" s="186" t="s">
        <v>131</v>
      </c>
      <c r="E55" s="186"/>
      <c r="F55" s="186"/>
      <c r="G55" s="152">
        <f t="shared" si="18"/>
        <v>0</v>
      </c>
      <c r="H55" s="179">
        <f t="shared" si="1"/>
        <v>212.9</v>
      </c>
      <c r="I55" s="197">
        <f t="shared" si="18"/>
        <v>212.9</v>
      </c>
      <c r="J55" s="197">
        <f t="shared" si="18"/>
        <v>212.9</v>
      </c>
    </row>
    <row r="56" spans="1:10" ht="86.25" customHeight="1">
      <c r="A56" s="157" t="s">
        <v>375</v>
      </c>
      <c r="B56" s="85">
        <v>801</v>
      </c>
      <c r="C56" s="72" t="s">
        <v>126</v>
      </c>
      <c r="D56" s="72" t="s">
        <v>131</v>
      </c>
      <c r="E56" s="72" t="s">
        <v>312</v>
      </c>
      <c r="F56" s="72"/>
      <c r="G56" s="152">
        <f t="shared" si="18"/>
        <v>0</v>
      </c>
      <c r="H56" s="179">
        <f t="shared" si="1"/>
        <v>212.9</v>
      </c>
      <c r="I56" s="208">
        <f>I57+I58</f>
        <v>212.9</v>
      </c>
      <c r="J56" s="208">
        <f>J57+J58</f>
        <v>212.9</v>
      </c>
    </row>
    <row r="57" spans="1:10" ht="25.5" customHeight="1">
      <c r="A57" s="297" t="s">
        <v>186</v>
      </c>
      <c r="B57" s="85">
        <v>801</v>
      </c>
      <c r="C57" s="72" t="s">
        <v>126</v>
      </c>
      <c r="D57" s="72" t="s">
        <v>131</v>
      </c>
      <c r="E57" s="72" t="s">
        <v>312</v>
      </c>
      <c r="F57" s="92" t="s">
        <v>128</v>
      </c>
      <c r="G57" s="84"/>
      <c r="H57" s="179">
        <f t="shared" si="1"/>
        <v>163.52000000000001</v>
      </c>
      <c r="I57" s="152">
        <v>163.52000000000001</v>
      </c>
      <c r="J57" s="152">
        <v>163.52000000000001</v>
      </c>
    </row>
    <row r="58" spans="1:10" ht="38.25">
      <c r="A58" s="297" t="s">
        <v>188</v>
      </c>
      <c r="B58" s="85">
        <v>801</v>
      </c>
      <c r="C58" s="72" t="s">
        <v>126</v>
      </c>
      <c r="D58" s="72" t="s">
        <v>131</v>
      </c>
      <c r="E58" s="72" t="s">
        <v>312</v>
      </c>
      <c r="F58" s="92" t="s">
        <v>182</v>
      </c>
      <c r="G58" s="152" t="e">
        <f>#REF!</f>
        <v>#REF!</v>
      </c>
      <c r="H58" s="179" t="e">
        <f t="shared" si="1"/>
        <v>#REF!</v>
      </c>
      <c r="I58" s="152">
        <v>49.38</v>
      </c>
      <c r="J58" s="152">
        <v>49.38</v>
      </c>
    </row>
    <row r="59" spans="1:10">
      <c r="A59" s="298" t="s">
        <v>214</v>
      </c>
      <c r="B59" s="207">
        <v>801</v>
      </c>
      <c r="C59" s="186" t="s">
        <v>131</v>
      </c>
      <c r="D59" s="186"/>
      <c r="E59" s="186"/>
      <c r="F59" s="186"/>
      <c r="G59" s="152">
        <f t="shared" ref="G59" si="19">G60</f>
        <v>652.06000000000006</v>
      </c>
      <c r="H59" s="179">
        <f t="shared" si="1"/>
        <v>-617.06000000000006</v>
      </c>
      <c r="I59" s="197">
        <f>I60+I67</f>
        <v>35</v>
      </c>
      <c r="J59" s="197">
        <f>J60+J67</f>
        <v>35</v>
      </c>
    </row>
    <row r="60" spans="1:10" ht="38.25">
      <c r="A60" s="298" t="s">
        <v>101</v>
      </c>
      <c r="B60" s="207">
        <v>801</v>
      </c>
      <c r="C60" s="186" t="s">
        <v>131</v>
      </c>
      <c r="D60" s="186" t="s">
        <v>213</v>
      </c>
      <c r="E60" s="186"/>
      <c r="F60" s="186"/>
      <c r="G60" s="152">
        <f t="shared" ref="G60" si="20">G61+G65</f>
        <v>652.06000000000006</v>
      </c>
      <c r="H60" s="179">
        <f t="shared" si="1"/>
        <v>-632.06000000000006</v>
      </c>
      <c r="I60" s="197">
        <f t="shared" ref="I60:J65" si="21">I61</f>
        <v>20</v>
      </c>
      <c r="J60" s="197">
        <f t="shared" si="21"/>
        <v>20</v>
      </c>
    </row>
    <row r="61" spans="1:10" ht="25.5">
      <c r="A61" s="296" t="s">
        <v>371</v>
      </c>
      <c r="B61" s="85">
        <v>801</v>
      </c>
      <c r="C61" s="72" t="s">
        <v>131</v>
      </c>
      <c r="D61" s="72" t="s">
        <v>213</v>
      </c>
      <c r="E61" s="72" t="s">
        <v>352</v>
      </c>
      <c r="F61" s="186"/>
      <c r="G61" s="152">
        <f t="shared" ref="G61" si="22">G62+G63</f>
        <v>652.06000000000006</v>
      </c>
      <c r="H61" s="179">
        <f t="shared" si="1"/>
        <v>-632.06000000000006</v>
      </c>
      <c r="I61" s="208">
        <f t="shared" si="21"/>
        <v>20</v>
      </c>
      <c r="J61" s="208">
        <f t="shared" si="21"/>
        <v>20</v>
      </c>
    </row>
    <row r="62" spans="1:10">
      <c r="A62" s="157" t="s">
        <v>340</v>
      </c>
      <c r="B62" s="85">
        <v>801</v>
      </c>
      <c r="C62" s="72" t="s">
        <v>131</v>
      </c>
      <c r="D62" s="72" t="s">
        <v>213</v>
      </c>
      <c r="E62" s="72" t="s">
        <v>235</v>
      </c>
      <c r="F62" s="186"/>
      <c r="G62" s="84">
        <v>506.41</v>
      </c>
      <c r="H62" s="179">
        <f t="shared" si="1"/>
        <v>-486.41</v>
      </c>
      <c r="I62" s="208">
        <f t="shared" si="21"/>
        <v>20</v>
      </c>
      <c r="J62" s="208">
        <f t="shared" si="21"/>
        <v>20</v>
      </c>
    </row>
    <row r="63" spans="1:10">
      <c r="A63" s="157" t="s">
        <v>357</v>
      </c>
      <c r="B63" s="85">
        <v>801</v>
      </c>
      <c r="C63" s="72" t="s">
        <v>131</v>
      </c>
      <c r="D63" s="72" t="s">
        <v>213</v>
      </c>
      <c r="E63" s="72" t="s">
        <v>358</v>
      </c>
      <c r="F63" s="72"/>
      <c r="G63" s="84">
        <v>145.65</v>
      </c>
      <c r="H63" s="179">
        <f t="shared" si="1"/>
        <v>-125.65</v>
      </c>
      <c r="I63" s="208">
        <f t="shared" si="21"/>
        <v>20</v>
      </c>
      <c r="J63" s="208">
        <f t="shared" si="21"/>
        <v>20</v>
      </c>
    </row>
    <row r="64" spans="1:10">
      <c r="A64" s="234" t="s">
        <v>347</v>
      </c>
      <c r="B64" s="158">
        <v>801</v>
      </c>
      <c r="C64" s="90" t="s">
        <v>131</v>
      </c>
      <c r="D64" s="90" t="s">
        <v>213</v>
      </c>
      <c r="E64" s="90" t="s">
        <v>339</v>
      </c>
      <c r="F64" s="90"/>
      <c r="G64" s="152"/>
      <c r="H64" s="179"/>
      <c r="I64" s="208">
        <f t="shared" si="21"/>
        <v>20</v>
      </c>
      <c r="J64" s="208">
        <f t="shared" si="21"/>
        <v>20</v>
      </c>
    </row>
    <row r="65" spans="1:10" ht="37.9" customHeight="1">
      <c r="A65" s="157" t="s">
        <v>215</v>
      </c>
      <c r="B65" s="85">
        <v>801</v>
      </c>
      <c r="C65" s="72" t="s">
        <v>131</v>
      </c>
      <c r="D65" s="72" t="s">
        <v>213</v>
      </c>
      <c r="E65" s="72" t="s">
        <v>321</v>
      </c>
      <c r="F65" s="72"/>
      <c r="G65" s="152">
        <f t="shared" ref="G65" si="23">G66</f>
        <v>0</v>
      </c>
      <c r="H65" s="179">
        <f t="shared" si="1"/>
        <v>20</v>
      </c>
      <c r="I65" s="208">
        <f t="shared" si="21"/>
        <v>20</v>
      </c>
      <c r="J65" s="208">
        <f t="shared" si="21"/>
        <v>20</v>
      </c>
    </row>
    <row r="66" spans="1:10" ht="25.5" customHeight="1">
      <c r="A66" s="157" t="s">
        <v>142</v>
      </c>
      <c r="B66" s="85">
        <v>801</v>
      </c>
      <c r="C66" s="72" t="s">
        <v>131</v>
      </c>
      <c r="D66" s="72" t="s">
        <v>213</v>
      </c>
      <c r="E66" s="72" t="s">
        <v>321</v>
      </c>
      <c r="F66" s="72" t="s">
        <v>136</v>
      </c>
      <c r="G66" s="84">
        <v>0</v>
      </c>
      <c r="H66" s="179">
        <f t="shared" si="1"/>
        <v>20</v>
      </c>
      <c r="I66" s="208">
        <v>20</v>
      </c>
      <c r="J66" s="208">
        <v>20</v>
      </c>
    </row>
    <row r="67" spans="1:10" ht="25.5">
      <c r="A67" s="288" t="s">
        <v>333</v>
      </c>
      <c r="B67" s="207">
        <v>801</v>
      </c>
      <c r="C67" s="186" t="s">
        <v>131</v>
      </c>
      <c r="D67" s="186" t="s">
        <v>332</v>
      </c>
      <c r="E67" s="186"/>
      <c r="F67" s="186"/>
      <c r="G67" s="152">
        <f t="shared" ref="G67:J69" si="24">G68</f>
        <v>3295.88</v>
      </c>
      <c r="H67" s="179">
        <f t="shared" si="1"/>
        <v>-3280.88</v>
      </c>
      <c r="I67" s="197">
        <f>I68</f>
        <v>15</v>
      </c>
      <c r="J67" s="197">
        <f t="shared" si="24"/>
        <v>15</v>
      </c>
    </row>
    <row r="68" spans="1:10" ht="25.5">
      <c r="A68" s="296" t="s">
        <v>353</v>
      </c>
      <c r="B68" s="85">
        <v>801</v>
      </c>
      <c r="C68" s="72" t="s">
        <v>131</v>
      </c>
      <c r="D68" s="72" t="s">
        <v>332</v>
      </c>
      <c r="E68" s="72" t="s">
        <v>352</v>
      </c>
      <c r="F68" s="186"/>
      <c r="G68" s="152">
        <f t="shared" si="24"/>
        <v>3295.88</v>
      </c>
      <c r="H68" s="179">
        <f t="shared" si="1"/>
        <v>-3280.88</v>
      </c>
      <c r="I68" s="208">
        <f t="shared" si="24"/>
        <v>15</v>
      </c>
      <c r="J68" s="208">
        <f t="shared" si="24"/>
        <v>15</v>
      </c>
    </row>
    <row r="69" spans="1:10" ht="12.75" customHeight="1">
      <c r="A69" s="157" t="s">
        <v>340</v>
      </c>
      <c r="B69" s="85">
        <v>801</v>
      </c>
      <c r="C69" s="72" t="s">
        <v>131</v>
      </c>
      <c r="D69" s="72" t="s">
        <v>332</v>
      </c>
      <c r="E69" s="72" t="s">
        <v>235</v>
      </c>
      <c r="F69" s="72"/>
      <c r="G69" s="152">
        <f t="shared" si="24"/>
        <v>3295.88</v>
      </c>
      <c r="H69" s="179">
        <f t="shared" si="1"/>
        <v>-3280.88</v>
      </c>
      <c r="I69" s="208">
        <f t="shared" si="24"/>
        <v>15</v>
      </c>
      <c r="J69" s="208">
        <f t="shared" si="24"/>
        <v>15</v>
      </c>
    </row>
    <row r="70" spans="1:10" ht="12.75" customHeight="1">
      <c r="A70" s="157" t="s">
        <v>357</v>
      </c>
      <c r="B70" s="85">
        <v>801</v>
      </c>
      <c r="C70" s="72" t="s">
        <v>131</v>
      </c>
      <c r="D70" s="72" t="s">
        <v>332</v>
      </c>
      <c r="E70" s="72" t="s">
        <v>339</v>
      </c>
      <c r="F70" s="72"/>
      <c r="G70" s="152">
        <f t="shared" ref="G70" si="25">G72+G75</f>
        <v>3295.88</v>
      </c>
      <c r="H70" s="179">
        <f t="shared" si="1"/>
        <v>-3280.88</v>
      </c>
      <c r="I70" s="208">
        <f t="shared" ref="I70:J72" si="26">I71</f>
        <v>15</v>
      </c>
      <c r="J70" s="208">
        <f t="shared" si="26"/>
        <v>15</v>
      </c>
    </row>
    <row r="71" spans="1:10" ht="12.75" customHeight="1">
      <c r="A71" s="192" t="s">
        <v>347</v>
      </c>
      <c r="B71" s="85">
        <v>801</v>
      </c>
      <c r="C71" s="72" t="s">
        <v>131</v>
      </c>
      <c r="D71" s="72" t="s">
        <v>332</v>
      </c>
      <c r="E71" s="72" t="s">
        <v>339</v>
      </c>
      <c r="F71" s="72"/>
      <c r="G71" s="152"/>
      <c r="H71" s="179"/>
      <c r="I71" s="208">
        <f t="shared" si="26"/>
        <v>15</v>
      </c>
      <c r="J71" s="208">
        <f t="shared" si="26"/>
        <v>15</v>
      </c>
    </row>
    <row r="72" spans="1:10" ht="25.5" customHeight="1">
      <c r="A72" s="157" t="s">
        <v>342</v>
      </c>
      <c r="B72" s="85">
        <v>801</v>
      </c>
      <c r="C72" s="72" t="s">
        <v>131</v>
      </c>
      <c r="D72" s="72" t="s">
        <v>332</v>
      </c>
      <c r="E72" s="72" t="s">
        <v>341</v>
      </c>
      <c r="F72" s="72"/>
      <c r="G72" s="152">
        <f t="shared" ref="G72" si="27">G73+G74</f>
        <v>3295.88</v>
      </c>
      <c r="H72" s="179">
        <f t="shared" si="1"/>
        <v>-3280.88</v>
      </c>
      <c r="I72" s="208">
        <f t="shared" si="26"/>
        <v>15</v>
      </c>
      <c r="J72" s="208">
        <f t="shared" si="26"/>
        <v>15</v>
      </c>
    </row>
    <row r="73" spans="1:10" ht="25.5" customHeight="1">
      <c r="A73" s="157" t="s">
        <v>142</v>
      </c>
      <c r="B73" s="85">
        <v>801</v>
      </c>
      <c r="C73" s="72" t="s">
        <v>131</v>
      </c>
      <c r="D73" s="72" t="s">
        <v>332</v>
      </c>
      <c r="E73" s="72" t="s">
        <v>341</v>
      </c>
      <c r="F73" s="72" t="s">
        <v>136</v>
      </c>
      <c r="G73" s="84">
        <v>2531.4</v>
      </c>
      <c r="H73" s="179">
        <f t="shared" si="1"/>
        <v>-2516.4</v>
      </c>
      <c r="I73" s="208">
        <v>15</v>
      </c>
      <c r="J73" s="208">
        <v>15</v>
      </c>
    </row>
    <row r="74" spans="1:10" ht="20.25" customHeight="1">
      <c r="A74" s="298" t="s">
        <v>307</v>
      </c>
      <c r="B74" s="207">
        <v>801</v>
      </c>
      <c r="C74" s="186" t="s">
        <v>143</v>
      </c>
      <c r="D74" s="186"/>
      <c r="E74" s="186"/>
      <c r="F74" s="186"/>
      <c r="G74" s="84">
        <v>764.48</v>
      </c>
      <c r="H74" s="179">
        <f t="shared" si="1"/>
        <v>1384.5237099999999</v>
      </c>
      <c r="I74" s="197">
        <f t="shared" ref="I74:J77" si="28">I75</f>
        <v>2149.00371</v>
      </c>
      <c r="J74" s="197">
        <f t="shared" si="28"/>
        <v>1946.75371</v>
      </c>
    </row>
    <row r="75" spans="1:10" ht="17.25" customHeight="1">
      <c r="A75" s="298" t="s">
        <v>144</v>
      </c>
      <c r="B75" s="207">
        <v>801</v>
      </c>
      <c r="C75" s="186" t="s">
        <v>143</v>
      </c>
      <c r="D75" s="186" t="s">
        <v>125</v>
      </c>
      <c r="E75" s="186"/>
      <c r="F75" s="186"/>
      <c r="G75" s="152">
        <f t="shared" ref="G75" si="29">G76</f>
        <v>0</v>
      </c>
      <c r="H75" s="179">
        <f t="shared" si="1"/>
        <v>2149.00371</v>
      </c>
      <c r="I75" s="197">
        <f t="shared" si="28"/>
        <v>2149.00371</v>
      </c>
      <c r="J75" s="197">
        <f t="shared" si="28"/>
        <v>1946.75371</v>
      </c>
    </row>
    <row r="76" spans="1:10" ht="35.25" customHeight="1">
      <c r="A76" s="296" t="s">
        <v>353</v>
      </c>
      <c r="B76" s="85">
        <v>801</v>
      </c>
      <c r="C76" s="72" t="s">
        <v>143</v>
      </c>
      <c r="D76" s="72" t="s">
        <v>125</v>
      </c>
      <c r="E76" s="72" t="s">
        <v>352</v>
      </c>
      <c r="F76" s="186"/>
      <c r="G76" s="84"/>
      <c r="H76" s="179">
        <f t="shared" si="1"/>
        <v>2149.00371</v>
      </c>
      <c r="I76" s="208">
        <f t="shared" si="28"/>
        <v>2149.00371</v>
      </c>
      <c r="J76" s="208">
        <f t="shared" si="28"/>
        <v>1946.75371</v>
      </c>
    </row>
    <row r="77" spans="1:10" ht="24.75" customHeight="1">
      <c r="A77" s="157" t="s">
        <v>359</v>
      </c>
      <c r="B77" s="85">
        <v>801</v>
      </c>
      <c r="C77" s="72" t="s">
        <v>143</v>
      </c>
      <c r="D77" s="72" t="s">
        <v>125</v>
      </c>
      <c r="E77" s="72" t="s">
        <v>234</v>
      </c>
      <c r="F77" s="72"/>
      <c r="G77" s="152" t="e">
        <f>+#REF!</f>
        <v>#REF!</v>
      </c>
      <c r="H77" s="179" t="e">
        <f t="shared" si="1"/>
        <v>#REF!</v>
      </c>
      <c r="I77" s="208">
        <f t="shared" si="28"/>
        <v>2149.00371</v>
      </c>
      <c r="J77" s="208">
        <f t="shared" si="28"/>
        <v>1946.75371</v>
      </c>
    </row>
    <row r="78" spans="1:10" ht="27.75" customHeight="1">
      <c r="A78" s="157" t="s">
        <v>361</v>
      </c>
      <c r="B78" s="85">
        <v>801</v>
      </c>
      <c r="C78" s="72" t="s">
        <v>143</v>
      </c>
      <c r="D78" s="72" t="s">
        <v>125</v>
      </c>
      <c r="E78" s="72" t="s">
        <v>360</v>
      </c>
      <c r="F78" s="72"/>
      <c r="G78" s="152">
        <f t="shared" ref="G78:J80" si="30">G79</f>
        <v>1269.06</v>
      </c>
      <c r="H78" s="179">
        <f t="shared" ref="H78:H86" si="31">I78-G78</f>
        <v>879.94371000000001</v>
      </c>
      <c r="I78" s="208">
        <f t="shared" si="30"/>
        <v>2149.00371</v>
      </c>
      <c r="J78" s="208">
        <f t="shared" si="30"/>
        <v>1946.75371</v>
      </c>
    </row>
    <row r="79" spans="1:10" ht="25.5">
      <c r="A79" s="91" t="s">
        <v>344</v>
      </c>
      <c r="B79" s="85">
        <v>801</v>
      </c>
      <c r="C79" s="72" t="s">
        <v>143</v>
      </c>
      <c r="D79" s="72" t="s">
        <v>125</v>
      </c>
      <c r="E79" s="72" t="s">
        <v>322</v>
      </c>
      <c r="F79" s="72"/>
      <c r="G79" s="152">
        <f t="shared" si="30"/>
        <v>1269.06</v>
      </c>
      <c r="H79" s="179">
        <f t="shared" si="31"/>
        <v>879.94371000000001</v>
      </c>
      <c r="I79" s="208">
        <f>I80+I84</f>
        <v>2149.00371</v>
      </c>
      <c r="J79" s="208">
        <f>J80+J84</f>
        <v>1946.75371</v>
      </c>
    </row>
    <row r="80" spans="1:10" ht="25.5">
      <c r="A80" s="275" t="s">
        <v>334</v>
      </c>
      <c r="B80" s="85">
        <v>801</v>
      </c>
      <c r="C80" s="72" t="s">
        <v>143</v>
      </c>
      <c r="D80" s="72" t="s">
        <v>125</v>
      </c>
      <c r="E80" s="72" t="s">
        <v>323</v>
      </c>
      <c r="F80" s="72"/>
      <c r="G80" s="152">
        <f t="shared" si="30"/>
        <v>1269.06</v>
      </c>
      <c r="H80" s="179">
        <f t="shared" si="31"/>
        <v>728.14370999999983</v>
      </c>
      <c r="I80" s="208">
        <f>I81+I82+I83</f>
        <v>1997.2037099999998</v>
      </c>
      <c r="J80" s="208">
        <f>J81+J82+J83</f>
        <v>1794.95371</v>
      </c>
    </row>
    <row r="81" spans="1:10">
      <c r="A81" s="278" t="s">
        <v>183</v>
      </c>
      <c r="B81" s="85">
        <v>801</v>
      </c>
      <c r="C81" s="72" t="s">
        <v>143</v>
      </c>
      <c r="D81" s="72" t="s">
        <v>125</v>
      </c>
      <c r="E81" s="72" t="s">
        <v>323</v>
      </c>
      <c r="F81" s="72" t="s">
        <v>141</v>
      </c>
      <c r="G81" s="152">
        <f t="shared" ref="G81" si="32">G82+G83</f>
        <v>1269.06</v>
      </c>
      <c r="H81" s="179">
        <f t="shared" si="31"/>
        <v>56.745599999999968</v>
      </c>
      <c r="I81" s="222">
        <f>3356.7156-2030.91</f>
        <v>1325.8055999999999</v>
      </c>
      <c r="J81" s="222">
        <f>3356.7156-2186.25</f>
        <v>1170.4656</v>
      </c>
    </row>
    <row r="82" spans="1:10" ht="38.25">
      <c r="A82" s="278" t="s">
        <v>196</v>
      </c>
      <c r="B82" s="85">
        <v>801</v>
      </c>
      <c r="C82" s="72" t="s">
        <v>143</v>
      </c>
      <c r="D82" s="72" t="s">
        <v>125</v>
      </c>
      <c r="E82" s="72" t="s">
        <v>323</v>
      </c>
      <c r="F82" s="72" t="s">
        <v>184</v>
      </c>
      <c r="G82" s="84">
        <v>929.07</v>
      </c>
      <c r="H82" s="179">
        <f t="shared" si="31"/>
        <v>-528.67189000000008</v>
      </c>
      <c r="I82" s="222">
        <f>1013.72811-613.33</f>
        <v>400.39810999999997</v>
      </c>
      <c r="J82" s="222">
        <f>1013.72811-660.24</f>
        <v>353.48811000000001</v>
      </c>
    </row>
    <row r="83" spans="1:10" ht="25.5">
      <c r="A83" s="91" t="s">
        <v>142</v>
      </c>
      <c r="B83" s="85">
        <v>801</v>
      </c>
      <c r="C83" s="72" t="s">
        <v>143</v>
      </c>
      <c r="D83" s="72" t="s">
        <v>125</v>
      </c>
      <c r="E83" s="72" t="s">
        <v>323</v>
      </c>
      <c r="F83" s="72" t="s">
        <v>136</v>
      </c>
      <c r="G83" s="84">
        <v>339.99</v>
      </c>
      <c r="H83" s="179">
        <f t="shared" si="31"/>
        <v>-68.990000000000009</v>
      </c>
      <c r="I83" s="222">
        <v>271</v>
      </c>
      <c r="J83" s="222">
        <v>271</v>
      </c>
    </row>
    <row r="84" spans="1:10" ht="25.5">
      <c r="A84" s="91" t="s">
        <v>331</v>
      </c>
      <c r="B84" s="85">
        <v>801</v>
      </c>
      <c r="C84" s="72" t="s">
        <v>143</v>
      </c>
      <c r="D84" s="72" t="s">
        <v>125</v>
      </c>
      <c r="E84" s="72" t="s">
        <v>315</v>
      </c>
      <c r="F84" s="72"/>
      <c r="G84" s="84">
        <v>478.61</v>
      </c>
      <c r="H84" s="179">
        <f t="shared" si="31"/>
        <v>-326.81</v>
      </c>
      <c r="I84" s="222">
        <f>I85</f>
        <v>151.80000000000001</v>
      </c>
      <c r="J84" s="222">
        <f>J85</f>
        <v>151.80000000000001</v>
      </c>
    </row>
    <row r="85" spans="1:10" ht="30.75" customHeight="1">
      <c r="A85" s="91" t="s">
        <v>142</v>
      </c>
      <c r="B85" s="85">
        <v>801</v>
      </c>
      <c r="C85" s="72" t="s">
        <v>143</v>
      </c>
      <c r="D85" s="72" t="s">
        <v>125</v>
      </c>
      <c r="E85" s="72" t="s">
        <v>315</v>
      </c>
      <c r="F85" s="72" t="s">
        <v>136</v>
      </c>
      <c r="G85" s="84">
        <v>0</v>
      </c>
      <c r="H85" s="179">
        <f t="shared" si="31"/>
        <v>151.80000000000001</v>
      </c>
      <c r="I85" s="222">
        <v>151.80000000000001</v>
      </c>
      <c r="J85" s="222">
        <v>151.80000000000001</v>
      </c>
    </row>
    <row r="86" spans="1:10">
      <c r="A86" s="188" t="s">
        <v>145</v>
      </c>
      <c r="B86" s="207">
        <v>801</v>
      </c>
      <c r="C86" s="186" t="s">
        <v>140</v>
      </c>
      <c r="D86" s="186"/>
      <c r="E86" s="186"/>
      <c r="F86" s="186"/>
      <c r="G86" s="84" t="e">
        <f>G8+G44+G54+G58+G67+G77+G50+G84</f>
        <v>#REF!</v>
      </c>
      <c r="H86" s="179" t="e">
        <f t="shared" si="31"/>
        <v>#REF!</v>
      </c>
      <c r="I86" s="305">
        <f t="shared" ref="I86:J91" si="33">I87</f>
        <v>1626.3459599999999</v>
      </c>
      <c r="J86" s="305">
        <f t="shared" si="33"/>
        <v>1626.3459599999999</v>
      </c>
    </row>
    <row r="87" spans="1:10">
      <c r="A87" s="188" t="s">
        <v>84</v>
      </c>
      <c r="B87" s="207">
        <v>801</v>
      </c>
      <c r="C87" s="186" t="s">
        <v>140</v>
      </c>
      <c r="D87" s="186" t="s">
        <v>135</v>
      </c>
      <c r="E87" s="186"/>
      <c r="F87" s="186"/>
      <c r="I87" s="306">
        <f t="shared" si="33"/>
        <v>1626.3459599999999</v>
      </c>
      <c r="J87" s="306">
        <f t="shared" si="33"/>
        <v>1626.3459599999999</v>
      </c>
    </row>
    <row r="88" spans="1:10" ht="25.5">
      <c r="A88" s="87" t="s">
        <v>371</v>
      </c>
      <c r="B88" s="85">
        <v>801</v>
      </c>
      <c r="C88" s="72" t="s">
        <v>140</v>
      </c>
      <c r="D88" s="72" t="s">
        <v>135</v>
      </c>
      <c r="E88" s="72" t="s">
        <v>352</v>
      </c>
      <c r="F88" s="72"/>
      <c r="I88" s="286">
        <f t="shared" si="33"/>
        <v>1626.3459599999999</v>
      </c>
      <c r="J88" s="286">
        <f t="shared" si="33"/>
        <v>1626.3459599999999</v>
      </c>
    </row>
    <row r="89" spans="1:10">
      <c r="A89" s="91" t="s">
        <v>359</v>
      </c>
      <c r="B89" s="85">
        <v>801</v>
      </c>
      <c r="C89" s="72" t="s">
        <v>140</v>
      </c>
      <c r="D89" s="72" t="s">
        <v>135</v>
      </c>
      <c r="E89" s="72" t="s">
        <v>234</v>
      </c>
      <c r="F89" s="72"/>
      <c r="I89" s="286">
        <f t="shared" si="33"/>
        <v>1626.3459599999999</v>
      </c>
      <c r="J89" s="286">
        <f t="shared" si="33"/>
        <v>1626.3459599999999</v>
      </c>
    </row>
    <row r="90" spans="1:10">
      <c r="A90" s="275" t="s">
        <v>198</v>
      </c>
      <c r="B90" s="85">
        <v>801</v>
      </c>
      <c r="C90" s="72" t="s">
        <v>140</v>
      </c>
      <c r="D90" s="72" t="s">
        <v>135</v>
      </c>
      <c r="E90" s="72" t="s">
        <v>362</v>
      </c>
      <c r="F90" s="72"/>
      <c r="I90" s="286">
        <f t="shared" si="33"/>
        <v>1626.3459599999999</v>
      </c>
      <c r="J90" s="286">
        <f t="shared" si="33"/>
        <v>1626.3459599999999</v>
      </c>
    </row>
    <row r="91" spans="1:10" ht="25.5">
      <c r="A91" s="91" t="s">
        <v>199</v>
      </c>
      <c r="B91" s="85">
        <v>801</v>
      </c>
      <c r="C91" s="72" t="s">
        <v>140</v>
      </c>
      <c r="D91" s="72" t="s">
        <v>135</v>
      </c>
      <c r="E91" s="72" t="s">
        <v>343</v>
      </c>
      <c r="F91" s="72"/>
      <c r="I91" s="286">
        <f t="shared" si="33"/>
        <v>1626.3459599999999</v>
      </c>
      <c r="J91" s="286">
        <f t="shared" si="33"/>
        <v>1626.3459599999999</v>
      </c>
    </row>
    <row r="92" spans="1:10" ht="25.5">
      <c r="A92" s="275" t="s">
        <v>334</v>
      </c>
      <c r="B92" s="85">
        <v>801</v>
      </c>
      <c r="C92" s="72" t="s">
        <v>140</v>
      </c>
      <c r="D92" s="72" t="s">
        <v>135</v>
      </c>
      <c r="E92" s="72" t="s">
        <v>324</v>
      </c>
      <c r="F92" s="72"/>
      <c r="I92" s="286">
        <f>I93+I94</f>
        <v>1626.3459599999999</v>
      </c>
      <c r="J92" s="286">
        <f>J93+J94</f>
        <v>1626.3459599999999</v>
      </c>
    </row>
    <row r="93" spans="1:10">
      <c r="A93" s="278" t="s">
        <v>183</v>
      </c>
      <c r="B93" s="85">
        <v>801</v>
      </c>
      <c r="C93" s="72" t="s">
        <v>140</v>
      </c>
      <c r="D93" s="72" t="s">
        <v>135</v>
      </c>
      <c r="E93" s="72" t="s">
        <v>324</v>
      </c>
      <c r="F93" s="92" t="s">
        <v>141</v>
      </c>
      <c r="I93" s="222">
        <v>1249.1135999999999</v>
      </c>
      <c r="J93" s="222">
        <v>1249.1135999999999</v>
      </c>
    </row>
    <row r="94" spans="1:10" ht="38.25">
      <c r="A94" s="278" t="s">
        <v>196</v>
      </c>
      <c r="B94" s="85">
        <v>801</v>
      </c>
      <c r="C94" s="72" t="s">
        <v>140</v>
      </c>
      <c r="D94" s="72" t="s">
        <v>135</v>
      </c>
      <c r="E94" s="72" t="s">
        <v>324</v>
      </c>
      <c r="F94" s="92" t="s">
        <v>184</v>
      </c>
      <c r="I94" s="222">
        <v>377.23236000000003</v>
      </c>
      <c r="J94" s="222">
        <v>377.23236000000003</v>
      </c>
    </row>
    <row r="95" spans="1:10">
      <c r="A95" s="262" t="s">
        <v>146</v>
      </c>
      <c r="B95" s="263"/>
      <c r="C95" s="186" t="s">
        <v>147</v>
      </c>
      <c r="D95" s="186" t="s">
        <v>147</v>
      </c>
      <c r="E95" s="186" t="s">
        <v>236</v>
      </c>
      <c r="F95" s="186" t="s">
        <v>127</v>
      </c>
      <c r="I95" s="306">
        <v>222.54</v>
      </c>
      <c r="J95" s="309">
        <v>445.79</v>
      </c>
    </row>
    <row r="96" spans="1:10" hidden="1">
      <c r="A96" s="262" t="s">
        <v>146</v>
      </c>
      <c r="B96" s="263"/>
      <c r="C96" s="186"/>
      <c r="D96" s="186"/>
      <c r="E96" s="186"/>
      <c r="F96" s="186"/>
      <c r="I96" s="286"/>
      <c r="J96" s="287"/>
    </row>
    <row r="97" spans="1:10">
      <c r="A97" s="363" t="s">
        <v>35</v>
      </c>
      <c r="B97" s="363"/>
      <c r="C97" s="363"/>
      <c r="D97" s="363"/>
      <c r="E97" s="363"/>
      <c r="F97" s="363"/>
      <c r="I97" s="218">
        <f>I8+I54+I59+I74+I86+I95</f>
        <v>9117.10419</v>
      </c>
      <c r="J97" s="218">
        <f>J8+J54+J59+J74+J86+J95</f>
        <v>9138.10419</v>
      </c>
    </row>
    <row r="100" spans="1:10">
      <c r="J100" s="283"/>
    </row>
  </sheetData>
  <mergeCells count="4">
    <mergeCell ref="L1:M1"/>
    <mergeCell ref="A3:J3"/>
    <mergeCell ref="A97:F97"/>
    <mergeCell ref="D1:K1"/>
  </mergeCells>
  <pageMargins left="1.1811023622047245" right="0.39370078740157483" top="0.59055118110236227" bottom="0.27559055118110237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Прил1</vt:lpstr>
      <vt:lpstr>Прил 2</vt:lpstr>
      <vt:lpstr>Прил 3</vt:lpstr>
      <vt:lpstr>Прил 4.</vt:lpstr>
      <vt:lpstr>Прил 5.</vt:lpstr>
      <vt:lpstr>Прил 6.</vt:lpstr>
      <vt:lpstr>Прил 7.</vt:lpstr>
      <vt:lpstr>Прил 8.</vt:lpstr>
      <vt:lpstr>Прил 9.</vt:lpstr>
      <vt:lpstr>Прил 10.</vt:lpstr>
      <vt:lpstr>Прил 11.</vt:lpstr>
      <vt:lpstr>Прил 12.</vt:lpstr>
      <vt:lpstr>Прил 13.</vt:lpstr>
      <vt:lpstr>'Прил 10.'!Область_печати</vt:lpstr>
      <vt:lpstr>'Прил 11.'!Область_печати</vt:lpstr>
      <vt:lpstr>'Прил 2'!Область_печати</vt:lpstr>
      <vt:lpstr>'Прил 4.'!Область_печати</vt:lpstr>
      <vt:lpstr>'Прил 6.'!Область_печати</vt:lpstr>
      <vt:lpstr>'Прил 7.'!Область_печати</vt:lpstr>
      <vt:lpstr>'Прил 8.'!Область_печати</vt:lpstr>
      <vt:lpstr>'Прил 9.'!Область_печати</vt:lpstr>
      <vt:lpstr>Прил1!Область_печати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Пользователь Windows</cp:lastModifiedBy>
  <cp:lastPrinted>2020-11-11T04:07:30Z</cp:lastPrinted>
  <dcterms:created xsi:type="dcterms:W3CDTF">2007-09-12T09:25:25Z</dcterms:created>
  <dcterms:modified xsi:type="dcterms:W3CDTF">2020-11-11T04:08:07Z</dcterms:modified>
</cp:coreProperties>
</file>