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tabRatio="853" activeTab="0"/>
  </bookViews>
  <sheets>
    <sheet name="Прил1" sheetId="1" r:id="rId1"/>
    <sheet name="Прил 2" sheetId="2" r:id="rId2"/>
    <sheet name="Прил 3" sheetId="3" r:id="rId3"/>
    <sheet name="Прил 4." sheetId="4" r:id="rId4"/>
    <sheet name="Прил 5." sheetId="5" r:id="rId5"/>
    <sheet name="Прил 6." sheetId="6" r:id="rId6"/>
    <sheet name="Прил 7." sheetId="7" r:id="rId7"/>
    <sheet name="Прил 8." sheetId="8" r:id="rId8"/>
    <sheet name="Прил 9." sheetId="9" r:id="rId9"/>
    <sheet name="Прил 10." sheetId="10" r:id="rId10"/>
    <sheet name="Прил 11." sheetId="11" r:id="rId11"/>
    <sheet name="Прил 12." sheetId="12" r:id="rId12"/>
    <sheet name="Прил 13." sheetId="13" r:id="rId13"/>
  </sheets>
  <definedNames>
    <definedName name="_Toc105952697" localSheetId="5">'Прил 6.'!#REF!</definedName>
    <definedName name="_Toc105952698" localSheetId="5">'Прил 6.'!#REF!</definedName>
    <definedName name="_xlnm.Print_Area" localSheetId="9">'Прил 10.'!$A$1:$F$107</definedName>
    <definedName name="_xlnm.Print_Area" localSheetId="10">'Прил 11.'!$A$1:$I$97</definedName>
    <definedName name="_xlnm.Print_Area" localSheetId="1">'Прил 2'!$A$1:$C$26</definedName>
    <definedName name="_xlnm.Print_Area" localSheetId="3">'Прил 4.'!$A$1:$F$35</definedName>
    <definedName name="_xlnm.Print_Area" localSheetId="5">'Прил 6.'!$A$1:$C$45</definedName>
    <definedName name="_xlnm.Print_Area" localSheetId="6">'Прил 7.'!$A$1:$D$43</definedName>
    <definedName name="_xlnm.Print_Area" localSheetId="7">'Прил 8.'!$A$1:$J$102</definedName>
    <definedName name="_xlnm.Print_Area" localSheetId="8">'Прил 9.'!$A$1:$J$97</definedName>
    <definedName name="_xlnm.Print_Area" localSheetId="0">'Прил1'!$A$1:$C$60</definedName>
    <definedName name="п" localSheetId="9">#REF!</definedName>
    <definedName name="п" localSheetId="12">#REF!</definedName>
    <definedName name="п" localSheetId="8">#REF!</definedName>
    <definedName name="п">#REF!</definedName>
    <definedName name="пр" localSheetId="9">#REF!</definedName>
    <definedName name="пр">#REF!</definedName>
    <definedName name="приложение8" localSheetId="9">#REF!</definedName>
    <definedName name="приложение8" localSheetId="12">#REF!</definedName>
    <definedName name="приложение8" localSheetId="8">#REF!</definedName>
    <definedName name="приложение8">#REF!</definedName>
  </definedNames>
  <calcPr fullCalcOnLoad="1" refMode="R1C1"/>
</workbook>
</file>

<file path=xl/comments10.xml><?xml version="1.0" encoding="utf-8"?>
<comments xmlns="http://schemas.openxmlformats.org/spreadsheetml/2006/main">
  <authors>
    <author>telengit-s</author>
  </authors>
  <commentList>
    <comment ref="F5" authorId="0">
      <text>
        <r>
          <rPr>
            <b/>
            <sz val="9"/>
            <rFont val="Tahoma"/>
            <family val="2"/>
          </rPr>
          <t>telengit-s:</t>
        </r>
        <r>
          <rPr>
            <sz val="9"/>
            <rFont val="Tahoma"/>
            <family val="2"/>
          </rPr>
          <t xml:space="preserve">
2016, принятый в 2015
</t>
        </r>
      </text>
    </comment>
  </commentList>
</comments>
</file>

<file path=xl/sharedStrings.xml><?xml version="1.0" encoding="utf-8"?>
<sst xmlns="http://schemas.openxmlformats.org/spreadsheetml/2006/main" count="2004" uniqueCount="404">
  <si>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</si>
  <si>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</si>
  <si>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</si>
  <si>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</si>
  <si>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</si>
  <si>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Код  главы администратора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</si>
  <si>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</si>
  <si>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</si>
  <si>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</si>
  <si>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1 00 00000 00 0000 000</t>
  </si>
  <si>
    <t>НАЛОГОВЫЕ И НЕНАЛОГОВЫЕ ДОХОДЫ</t>
  </si>
  <si>
    <t>НАЛОГОВЫЕ ДОХОДЫ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</si>
  <si>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</si>
  <si>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</si>
  <si>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</si>
  <si>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</si>
  <si>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</si>
  <si>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</si>
  <si>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</si>
  <si>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</si>
  <si>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</si>
  <si>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</si>
  <si>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</si>
  <si>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</si>
  <si>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</si>
  <si>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</si>
  <si>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</si>
  <si>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</si>
  <si>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</si>
  <si>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</si>
  <si>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</si>
  <si>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</si>
  <si>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</si>
  <si>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</si>
  <si>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Всего доходов</t>
  </si>
  <si>
    <t>ВСЕГО РАСХОДОВ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</si>
  <si>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</si>
  <si>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</si>
  <si>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</si>
  <si>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Социальное обслуживание населения</t>
  </si>
  <si>
    <t>СОЦИАЛЬНАЯ ПОЛИТИКА</t>
  </si>
  <si>
    <t>Периодическая печать и издательства</t>
  </si>
  <si>
    <t>Культура</t>
  </si>
  <si>
    <t>Другие вопросы в области образования</t>
  </si>
  <si>
    <t>Органы внутренних дел</t>
  </si>
  <si>
    <t>НАЦИОНАЛЬНАЯ БЕЗОПАСНОСТЬ И ПРАВООХРАНИТЕЛЬНАЯ ДЕЯТЕЛЬНОСТЬ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</si>
  <si>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</si>
  <si>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</si>
  <si>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</si>
  <si>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</si>
  <si>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</si>
  <si>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</si>
  <si>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</si>
  <si>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Наименование показателей</t>
  </si>
  <si>
    <t>3</t>
  </si>
  <si>
    <t>4</t>
  </si>
  <si>
    <t>5</t>
  </si>
  <si>
    <t>6</t>
  </si>
  <si>
    <t>0100</t>
  </si>
  <si>
    <t>0103</t>
  </si>
  <si>
    <t>0104</t>
  </si>
  <si>
    <t>0200</t>
  </si>
  <si>
    <t>Мобилизационная и вневойсковая подготовка</t>
  </si>
  <si>
    <t>0203</t>
  </si>
  <si>
    <t>0300</t>
  </si>
  <si>
    <t>0302</t>
  </si>
  <si>
    <t>0309</t>
  </si>
  <si>
    <t>0709</t>
  </si>
  <si>
    <t>0800</t>
  </si>
  <si>
    <t>0801</t>
  </si>
  <si>
    <t>0804</t>
  </si>
  <si>
    <t>1000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</si>
  <si>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</si>
  <si>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</si>
  <si>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</si>
  <si>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</si>
  <si>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</si>
  <si>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</si>
  <si>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</si>
  <si>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Физическая культура</t>
  </si>
  <si>
    <t>Массовый спорт</t>
  </si>
  <si>
    <t>1102</t>
  </si>
  <si>
    <t>Спорт высших достижений</t>
  </si>
  <si>
    <t>1103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</si>
  <si>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</si>
  <si>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</si>
  <si>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</si>
  <si>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</si>
  <si>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1202</t>
  </si>
  <si>
    <t>ОБСЛУЖИВАНИЕ ГОСУДАРСТВЕННОГО И МУНИЦИПАЛЬНОГО ДОЛГА</t>
  </si>
  <si>
    <t>1300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</si>
  <si>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</si>
  <si>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</si>
  <si>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</si>
  <si>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</si>
  <si>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</si>
  <si>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</si>
  <si>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1403</t>
  </si>
  <si>
    <t>0102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</si>
  <si>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</si>
  <si>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</si>
  <si>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</si>
  <si>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КУЛЬТУРА, КИНЕМАТОГРАФИЯ</t>
  </si>
  <si>
    <t>Другие вопросы в области культуры, кинематографии</t>
  </si>
  <si>
    <t>Пенсии, пособия, выплачиваемые организациями сектора государственного управления</t>
  </si>
  <si>
    <t>Телевидение и радиовещание</t>
  </si>
  <si>
    <t>1201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</si>
  <si>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</si>
  <si>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</si>
  <si>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</si>
  <si>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(тыс. рублей)</t>
  </si>
  <si>
    <t>1 06 01000 00 0000 110</t>
  </si>
  <si>
    <t>1 06 06000 00 0000 110</t>
  </si>
  <si>
    <t xml:space="preserve">1 17 05000 00 0000 180  </t>
  </si>
  <si>
    <t xml:space="preserve">Прочие неналоговые доходы  </t>
  </si>
  <si>
    <t xml:space="preserve">Прочие безвозмездные поступления  </t>
  </si>
  <si>
    <t>1 03 02000 01 0000 110</t>
  </si>
  <si>
    <t>Иные межбюджетные трансферты</t>
  </si>
  <si>
    <t>Раздел, подраздел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</si>
  <si>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</si>
  <si>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</si>
  <si>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</si>
  <si>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</si>
  <si>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</si>
  <si>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801</t>
  </si>
  <si>
    <t>01</t>
  </si>
  <si>
    <t>02</t>
  </si>
  <si>
    <t>999</t>
  </si>
  <si>
    <t>121</t>
  </si>
  <si>
    <t xml:space="preserve">Высшее должностное лицо </t>
  </si>
  <si>
    <t xml:space="preserve">01 </t>
  </si>
  <si>
    <t>03</t>
  </si>
  <si>
    <t>Председатель представительного органа муниципального образования</t>
  </si>
  <si>
    <t>122</t>
  </si>
  <si>
    <t>04</t>
  </si>
  <si>
    <t>05</t>
  </si>
  <si>
    <t>244</t>
  </si>
  <si>
    <t>Уплата налога на имущество организаций и земельного налога</t>
  </si>
  <si>
    <t>851</t>
  </si>
  <si>
    <t>852</t>
  </si>
  <si>
    <t>11</t>
  </si>
  <si>
    <t>111</t>
  </si>
  <si>
    <t>Прочая закупка товаров, работ и услуг для обеспечения государственных (муниципальных) нужд</t>
  </si>
  <si>
    <t>08</t>
  </si>
  <si>
    <t xml:space="preserve">Культура </t>
  </si>
  <si>
    <t>Физическая культура и спорт</t>
  </si>
  <si>
    <t>Условно утверждаемые расходы</t>
  </si>
  <si>
    <t>99</t>
  </si>
  <si>
    <t>Национальная оборона</t>
  </si>
  <si>
    <r>
      <t>Налог на имущество физических лиц</t>
    </r>
    <r>
      <rPr>
        <i/>
        <sz val="10"/>
        <rFont val="Times New Roman"/>
        <family val="1"/>
      </rPr>
      <t xml:space="preserve"> </t>
    </r>
    <r>
      <rPr>
        <i/>
        <sz val="10"/>
        <color indexed="10"/>
        <rFont val="Times New Roman"/>
        <family val="1"/>
      </rPr>
      <t xml:space="preserve"> </t>
    </r>
  </si>
  <si>
    <r>
      <t xml:space="preserve">Земельный налог </t>
    </r>
    <r>
      <rPr>
        <i/>
        <sz val="10"/>
        <color indexed="10"/>
        <rFont val="Times New Roman"/>
        <family val="1"/>
      </rPr>
      <t xml:space="preserve"> </t>
    </r>
  </si>
  <si>
    <t>000</t>
  </si>
  <si>
    <t xml:space="preserve">1 13 01995 10 0000 130
</t>
  </si>
  <si>
    <t>Прочие доходы от оказания платных услуг (работ) получателями средств бюджетов поселений</t>
  </si>
  <si>
    <t>9999</t>
  </si>
  <si>
    <t xml:space="preserve">  01 05 02 01 10 0000 510</t>
  </si>
  <si>
    <t>Увеличение прочих остатков денежных средств бюджетов поселений</t>
  </si>
  <si>
    <t xml:space="preserve">  01 05 02 01 10 0000 610</t>
  </si>
  <si>
    <t>Уменьшение прочих остатков денежных средств бюджетов поселений</t>
  </si>
  <si>
    <t>1 11 03050 10 0000 120</t>
  </si>
  <si>
    <t xml:space="preserve">1 11 05025 10 0000 120  </t>
  </si>
  <si>
    <t>1 11 05035 10 0000 120</t>
  </si>
  <si>
    <t>1 11 09045 10 0000 120</t>
  </si>
  <si>
    <t>1 11 07015 10 0000 120</t>
  </si>
  <si>
    <t>1 11 08050 10 0000 120</t>
  </si>
  <si>
    <t>1 13 02995 10 0000 130</t>
  </si>
  <si>
    <t>1 13 01995 10 0000 130</t>
  </si>
  <si>
    <t>1 14 01050 10 0000 410</t>
  </si>
  <si>
    <t>1 14 02050 10 0000 440</t>
  </si>
  <si>
    <t>1 14 02052 10 0000 410</t>
  </si>
  <si>
    <t>1 14 02052 10 0000 440</t>
  </si>
  <si>
    <t>1 14 02053 10 0000 410</t>
  </si>
  <si>
    <t>1 14 02053 10 0000 440</t>
  </si>
  <si>
    <t>1 14 04050 10 0000 420</t>
  </si>
  <si>
    <t>1 14 03050 10 0000 410</t>
  </si>
  <si>
    <t>1 14 03050 10 0000 440</t>
  </si>
  <si>
    <t>1 14 06025 10 0000 430</t>
  </si>
  <si>
    <t>1 15 02050 10 0000 140</t>
  </si>
  <si>
    <t xml:space="preserve">1 16 18050 10 0000 140  </t>
  </si>
  <si>
    <t>1 17 01050 10 0000 180</t>
  </si>
  <si>
    <t>1 17 05050 10 0000 180</t>
  </si>
  <si>
    <t xml:space="preserve">000 </t>
  </si>
  <si>
    <t>129</t>
  </si>
  <si>
    <t>Фонд оплаты труда казенных учреждений</t>
  </si>
  <si>
    <t>119</t>
  </si>
  <si>
    <t>01 0 08 01100</t>
  </si>
  <si>
    <t>Фонд оплаты труда государственных (муниципальных) органов</t>
  </si>
  <si>
    <t xml:space="preserve"> Взносы по обязательному социальному страхованию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</si>
  <si>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</si>
  <si>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</si>
  <si>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</si>
  <si>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</si>
  <si>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Уплата прочих налогов, сборов</t>
  </si>
  <si>
    <t>МБ</t>
  </si>
  <si>
    <t>01 2 20 51180</t>
  </si>
  <si>
    <t>ФБ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</si>
  <si>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</si>
  <si>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"Развитие культуры"</t>
  </si>
  <si>
    <t>Основное мероприятие "Развитие физической культуры и спорта"</t>
  </si>
  <si>
    <t>Материально – техническое обеспечение работников в сфере физической культуры и спорта</t>
  </si>
  <si>
    <t>Взносы по обязательному социальному страхованию</t>
  </si>
  <si>
    <t>(тыс. руб.)</t>
  </si>
  <si>
    <t>код</t>
  </si>
  <si>
    <t>наименование ведомственной целевой программы</t>
  </si>
  <si>
    <t>010000000000</t>
  </si>
  <si>
    <t>Комплексное развитие  территории сельского поселения</t>
  </si>
  <si>
    <t>непрограммные расходы</t>
  </si>
  <si>
    <t>Д</t>
  </si>
  <si>
    <t>итого</t>
  </si>
  <si>
    <t>Р</t>
  </si>
  <si>
    <t>Резервный фонд</t>
  </si>
  <si>
    <t>0111</t>
  </si>
  <si>
    <t>01 0 38 01190</t>
  </si>
  <si>
    <t>09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</si>
  <si>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</si>
  <si>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</si>
  <si>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</si>
  <si>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платежа(перерасчеты, недоимка и задолженность по соответсвующему платежу, в том числе по отмененному))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</si>
  <si>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</si>
  <si>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</si>
  <si>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1 08 04020 01 2000 110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</si>
  <si>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(пени и проценты по соотвествующему платежу) </t>
  </si>
  <si>
    <t>1 08 04020 01 3000 110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</si>
  <si>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</si>
  <si>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 xml:space="preserve">  01 05 00 00 00 0000 000</t>
  </si>
  <si>
    <t>Изменение остатков средств на счетах по учету средств бюджетов</t>
  </si>
  <si>
    <t>Иземенение  + -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</si>
  <si>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</si>
  <si>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изменение +; -</t>
  </si>
  <si>
    <t>870</t>
  </si>
  <si>
    <t>Налоговые и неналоговые доходы</t>
  </si>
  <si>
    <t>01 3 00 00110</t>
  </si>
  <si>
    <t>01 3 00 00100</t>
  </si>
  <si>
    <t>01 3 00 00000</t>
  </si>
  <si>
    <t>01 2 00 00000</t>
  </si>
  <si>
    <t>99 0 00 09999</t>
  </si>
  <si>
    <t>2021 год</t>
  </si>
  <si>
    <t>Прочие доходы от компенсации затрат бюджетов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</si>
  <si>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</si>
  <si>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</si>
  <si>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</si>
  <si>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</si>
  <si>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</si>
  <si>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Прочие доходы от оказания платных услуг (работ) получателями средств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</si>
  <si>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</si>
  <si>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</si>
  <si>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</si>
  <si>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</si>
  <si>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</si>
  <si>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</si>
  <si>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нематериальных активов, находящихся в собственности сельских поселений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</si>
  <si>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</si>
  <si>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</si>
  <si>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</si>
  <si>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</si>
  <si>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</si>
  <si>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</si>
  <si>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</si>
  <si>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1 17 14030 10 0000 150</t>
  </si>
  <si>
    <t>Средства самообложения граждан, зачисляемые в бюджеты сельских поселений</t>
  </si>
  <si>
    <t xml:space="preserve">2 02 15001 10 0000 150 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</si>
  <si>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</si>
  <si>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</si>
  <si>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</si>
  <si>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2 02 20298 10 0000 150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</si>
  <si>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</si>
  <si>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2 02 20301 10 0000 150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</si>
  <si>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</si>
  <si>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2 02 29999 10 0000 150</t>
  </si>
  <si>
    <t>Прочие субсидии бюджетам сельских поселений</t>
  </si>
  <si>
    <t>2 02 30024 10 0000 150</t>
  </si>
  <si>
    <t>Субвенции бюджетам сельских поселений на выполнение передаваемых полномочий субъектов Российской ФедерацииФедерации</t>
  </si>
  <si>
    <t xml:space="preserve">2 02 35118 10 0000 150  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</si>
  <si>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</si>
  <si>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2 02 39999 10 0000 150</t>
  </si>
  <si>
    <t>Прочие субвенции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</si>
  <si>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</si>
  <si>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</si>
  <si>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</si>
  <si>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</si>
  <si>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2020 утв</t>
  </si>
  <si>
    <t>2022 год</t>
  </si>
  <si>
    <t xml:space="preserve"> 2020 год </t>
  </si>
  <si>
    <t>Изменение в 2021+ -</t>
  </si>
  <si>
    <t>2021 утв.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</si>
  <si>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</si>
  <si>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</si>
  <si>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</si>
  <si>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</si>
  <si>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</si>
  <si>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</si>
  <si>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 xml:space="preserve"> 2 02 40000 00 0000 150</t>
  </si>
  <si>
    <t xml:space="preserve">2 07 00000 00 0000 150 </t>
  </si>
  <si>
    <t>Другие общегосударственные вопросы</t>
  </si>
  <si>
    <t>0113</t>
  </si>
  <si>
    <t>13</t>
  </si>
  <si>
    <t>2021 утв</t>
  </si>
  <si>
    <t>Перечень главных администраторов доходов бюджета муниципального образования Бельтирское сельское поселение</t>
  </si>
  <si>
    <t>Доходы  бюджета муниципального образования Бельтирское сельское поселение, администрирование которых осуществляется федеральными государственными органами и созданными ими федеральными казенными учреждениями и республиканскими государственными органами и созданными ими казенными учреждениями Республики Алтай</t>
  </si>
  <si>
    <t>Перечень главных администраторов источников финансирования дефицита бюджета сельской администрации муниципального образования Бельтирское сельское поселение</t>
  </si>
  <si>
    <t>сельская администрация муниципального образования Бельтирское сельское поселение</t>
  </si>
  <si>
    <t>Развитие социально-культурной сферы в рамках муниципальной программы муниципального образования "Бельтирское сельское поселение" "Комплексное развитие территории сельского поселения"</t>
  </si>
  <si>
    <t xml:space="preserve">  </t>
  </si>
  <si>
    <t>Резервные средства</t>
  </si>
  <si>
    <t>Культура, кинематография</t>
  </si>
  <si>
    <t>Объем поступлений доходов в бюджет муниципального образования Бельтирское  сельское поселение в 2021 году</t>
  </si>
  <si>
    <t>Объем поступлений доходов в бюджет муниципального образования Бельтирское  сельское поселение в 2022-2023 годах</t>
  </si>
  <si>
    <t>Распределение
бюджетных ассигнований по разделам, подразделам классификации расходов бюджета муниципального образования Бельтирское  сельское поселение   на 2021 год</t>
  </si>
  <si>
    <t>01 1 02 00202</t>
  </si>
  <si>
    <t>01 1 02 51180</t>
  </si>
  <si>
    <t>01 0 Л0 00101</t>
  </si>
  <si>
    <t>01 0 Л0 00102</t>
  </si>
  <si>
    <t>01 3 01 00102</t>
  </si>
  <si>
    <t>99 0 01  00101</t>
  </si>
  <si>
    <t>99 0 01  00100</t>
  </si>
  <si>
    <t>99 0 02  00101</t>
  </si>
  <si>
    <t>99 0 02  00100</t>
  </si>
  <si>
    <t>01 0 Л0 00100</t>
  </si>
  <si>
    <t>01 2 02 00202</t>
  </si>
  <si>
    <t>01 3 01 00100</t>
  </si>
  <si>
    <t>01 3 01 00101</t>
  </si>
  <si>
    <t>01 3 02 00101</t>
  </si>
  <si>
    <t>99 0 01  00000</t>
  </si>
  <si>
    <t>Непрограммные направления деятельности</t>
  </si>
  <si>
    <t>99 0 00  00000</t>
  </si>
  <si>
    <t>Глава муниципального образования</t>
  </si>
  <si>
    <t xml:space="preserve">Прочая закупка товаров, работ и услуг для обеспечения государственных (муниципальных) нужд </t>
  </si>
  <si>
    <t>Расходы на обеспечение функций Администрации МО «Бельтирское сельское поселение» (в части обеспечения твердым топливом)</t>
  </si>
  <si>
    <t>Расходы на обеспечение функций МКУ "Культурно-спортивный центр Бельтир" (в части обеспечения твердым топливом)</t>
  </si>
  <si>
    <t>14</t>
  </si>
  <si>
    <t>Другие вопросы в области национальной безопасности и правоохранительной деятельности</t>
  </si>
  <si>
    <t>Расходы на выплаты работникам и обеспечение функций органов местного самоуправления и учреждений</t>
  </si>
  <si>
    <t>2023 год</t>
  </si>
  <si>
    <t xml:space="preserve"> 2021 год</t>
  </si>
  <si>
    <t>99 0 02  00000</t>
  </si>
  <si>
    <t>Материально-техническое обеспечение функций органов местного самоуправления</t>
  </si>
  <si>
    <t>01 2 02 00200</t>
  </si>
  <si>
    <t>Подпрограмма "Устойчивое развитие систем жизнеобеспечения"</t>
  </si>
  <si>
    <t>01 2 02 00207</t>
  </si>
  <si>
    <t>Профилактика экстремизма и терроризма на территории муниципального образования</t>
  </si>
  <si>
    <t>01 3 02 00100</t>
  </si>
  <si>
    <t>Материально – техническое обеспечение работников в сфере культуры</t>
  </si>
  <si>
    <t>Расходы на обеспечение функций Председателя представительного органа муниципального образования</t>
  </si>
  <si>
    <t>Ведомственная структура расходов бюджета муниципального образования Бельтирское сельское поселение на 2021 год</t>
  </si>
  <si>
    <t>Организация и проведение мероприятий</t>
  </si>
  <si>
    <t>01 1 02 00200</t>
  </si>
  <si>
    <t>Основное мероприятие "Обеспечение эффективного управленияя муниципальными финансами"</t>
  </si>
  <si>
    <t>01 1 02 00000</t>
  </si>
  <si>
    <t>01 0 Л0 00000</t>
  </si>
  <si>
    <t>01 0 00 00000</t>
  </si>
  <si>
    <t>01 1 00 00000</t>
  </si>
  <si>
    <t>Подпрограмма"Развитие экономического и налогового потенциала"</t>
  </si>
  <si>
    <t xml:space="preserve">Организация и проведение мероприятий в сфере финансов </t>
  </si>
  <si>
    <t>Основное мероприятие"Обеспечение безопасности населения"</t>
  </si>
  <si>
    <t>01 2 02 00000</t>
  </si>
  <si>
    <t>Подпрограмма "Развитие социально-культурной сферы"</t>
  </si>
  <si>
    <t>01 3 01 00000</t>
  </si>
  <si>
    <t>Основное мероприятие "Развитие культуры и молодежной политики"</t>
  </si>
  <si>
    <t>01 3 02 00000</t>
  </si>
  <si>
    <t>0314</t>
  </si>
  <si>
    <t>2</t>
  </si>
  <si>
    <t>Администрация МО Бельтирское сельское поселение</t>
  </si>
  <si>
    <t>Распределение
бюджетных ассигнований по разделам, подразделам классификации расходов бюджета муниципального образования Бельтирское сельское поселение на 2022-2023 годы</t>
  </si>
  <si>
    <t>Распределение бюджетных ассигнований на реализацию муниципальных программ на 2021год</t>
  </si>
  <si>
    <t>Распределение бюджетных ассигнований на реализацию муниципальных программ на 2022 - 2023 года</t>
  </si>
  <si>
    <t xml:space="preserve">                                                                         Сельская администрация МО Бельтирское сельское поселение</t>
  </si>
  <si>
    <t>Муниципальная программа "Комплексное развитие территорий МО Бельтирское сельское поселение"</t>
  </si>
  <si>
    <t>Материально-техническое обеспечение Администрации МО Бельтирское сельское поселение</t>
  </si>
  <si>
    <t>Расходы на обеспечение функций Администрации МО Бельтирское сельское поселение (в части обеспечения твердым топливом)</t>
  </si>
  <si>
    <t>Осуществление первичного воинского учета на территориях, где отсутствуют военные комиссариаты в рамках задачи подпрограммы "Обеспечение эффективного управления муниципальными финансами" муниципальной программы МО Бельтирское сельское поселение "Комплексное развитие территорий Бельтирского сельского поселения"</t>
  </si>
  <si>
    <t>Повышение эффективности деятельности Администрации МО Бельтирское сельское поселение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</si>
  <si>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2021 год</t>
  </si>
  <si>
    <t>Распределение бюджетных ассигнований по разделам, подразделам,целевым статьям (муниципальным) программам и непрограммным направлениям деятельности), группам (группам и подгуппам) видов расходов классификации расходов бюджета муниципального образования Бельтирское сельское поселение на 2022 -2023 года</t>
  </si>
  <si>
    <t xml:space="preserve">Материально-техническое обеспечение Администрации МО Бельтирское сельское поселение </t>
  </si>
  <si>
    <t>Резервные фонды администрации МО Бельтирское сельское поселение</t>
  </si>
  <si>
    <t>Ведомственная структура расходов бюджета муниципального образования Бельтирское сельское                  поселение на 2022-2023 года</t>
  </si>
  <si>
    <t>Источники финансирования дефицита бюджета сельской администрации муниципального образования Бельтирское сельское поселение</t>
  </si>
  <si>
    <t xml:space="preserve"> (тыс. рублей) </t>
  </si>
  <si>
    <t>Код бюджетной классификации</t>
  </si>
  <si>
    <t>Сумма, тыс. руб. 2022 год</t>
  </si>
  <si>
    <t>Дефицит бюджета</t>
  </si>
  <si>
    <t>Источники внутреннего финансирования  дефицита бюджета:</t>
  </si>
  <si>
    <t>в том числе:</t>
  </si>
  <si>
    <t>000 01 00 00 00 00 0000 000</t>
  </si>
  <si>
    <t>801 01 05 00 00 00 0000 000</t>
  </si>
  <si>
    <t>Изменение остатков средств на счетах по учету средств бюджета</t>
  </si>
  <si>
    <t>Сумма, тыс. руб. 2021год</t>
  </si>
  <si>
    <t>Сумма, тыс. руб. 2023 год</t>
  </si>
  <si>
    <t>Приложение 1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муниципального образования                                                                                                                                                 Бельтирское сельское поселение от  25.12.2020г. №18-2   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</si>
  <si>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13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   №18-2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</si>
  <si>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12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№18-2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</si>
  <si>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муниципального образования                                                                                                     Бельтирское сельское поселение от 25.12.2020г. №18-2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</si>
  <si>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11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№ 18-2                                                                      «О  бюджете муниципального образования Бельтирское сельское поселение                                 на 2021 год и  на плановый период 2022 и 2023 годов»</t>
  </si>
  <si>
    <t>Приложение 10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 №18-2                                                          «О  бюджете муниципального образования Бельтирское сельское поселение  на 2021 год и на плановый период 2022 и 2023 годов»</t>
  </si>
  <si>
    <t>2022 утв</t>
  </si>
  <si>
    <t>Приложение  9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№18-2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</si>
  <si>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8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сельское поселение от 25.12.2020г.  № 18-2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</si>
  <si>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сельское поселение от 25.12.2020г.  № 18-2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2021 год и на плановый период 2022 и 2023 годов»</t>
  </si>
  <si>
    <t>Приложение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 муниципального образования                                                                                                                                                                                                       Бельтирское  поселение от 25.12.2020г.  № 18-2                                                                                                                                                                                                                                   «О  бюджете муниципального образования Бельтирское  сельское поселение
на 2021 год и на плановый период 2022 и 2023 годов»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</si>
  <si>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к Решению сессии Совета депутатов  муниципального образования                                                                                                                                                    Бельтирское  сельское поселение от 25.12.2020г. № 18-2                                                                                  «О бюджете муниципального образования Бельтирское  сельское поселение
на 2021 год и на плановый период 2022 и 2023 годов»</t>
  </si>
  <si>
    <t>Приложение 4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муниципального образования                                                                                                     Бельтирское сельское поселение от 25.12.2020г. №18-2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</si>
  <si>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>Приложение 3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сессии  Совета депутатов муниципального образования                                                                                                                                                                            Бельтирское сельское поселение от  25.12.2020г. № 18-2                                                                                                                                                                                  «О  бюджете муниципального образования Бельтирское сельское поселение
на 2021 год и на плановый период 2022 и 2023 годов»</t>
  </si>
  <si>
    <t xml:space="preserve"> и</t>
  </si>
  <si>
    <t>Повышение эффективности деятельности Администрации МО Бельтирское сельское поселение"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</si>
</sst>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_-* #,##0\ _₽_-;\-* #,##0\ _₽_-;_-* &quot;-&quot;??\ _₽_-;_-@_-"/>
    <numFmt numFmtId="175" formatCode="0.0000"/>
    <numFmt numFmtId="176" formatCode="[$-FC19]d\ mmmm\ yyyy\ &quot;г.&quot;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4"/>
      <name val="Arial Cyr"/>
      <family val="0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4"/>
      <name val="Arial Cyr"/>
      <family val="0"/>
    </font>
    <font>
      <sz val="9"/>
      <color indexed="8"/>
      <name val="Arial Cyr"/>
      <family val="0"/>
    </font>
    <font>
      <sz val="14"/>
      <color indexed="8"/>
      <name val="Arial Cyr"/>
      <family val="0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22272F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ont="0" applyFill="0" applyBorder="0" applyAlignment="0" applyProtection="0"/>
    <xf numFmtId="0" fontId="0" fillId="0" borderId="0">
      <alignment/>
      <protection/>
    </xf>
    <xf numFmtId="0" fontId="17" fillId="0" borderId="0">
      <alignment vertical="top"/>
      <protection/>
    </xf>
    <xf numFmtId="0" fontId="49" fillId="0" borderId="0">
      <alignment/>
      <protection/>
    </xf>
    <xf numFmtId="0" fontId="49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9" fillId="0" borderId="0" applyFont="0" applyFill="0" applyBorder="0" applyAlignment="0" applyProtection="0"/>
    <xf numFmtId="171" fontId="65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 vertical="justify"/>
    </xf>
    <xf numFmtId="0" fontId="18" fillId="0" borderId="0" xfId="0" applyFont="1" applyAlignment="1">
      <alignment horizontal="left" vertical="justify"/>
    </xf>
    <xf numFmtId="0" fontId="5" fillId="0" borderId="0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73" fontId="5" fillId="0" borderId="0" xfId="0" applyNumberFormat="1" applyFont="1" applyAlignment="1">
      <alignment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top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shrinkToFit="1"/>
    </xf>
    <xf numFmtId="0" fontId="26" fillId="0" borderId="14" xfId="0" applyFont="1" applyFill="1" applyBorder="1" applyAlignment="1">
      <alignment vertical="top" wrapText="1"/>
    </xf>
    <xf numFmtId="0" fontId="67" fillId="0" borderId="0" xfId="0" applyFont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9" fillId="0" borderId="0" xfId="0" applyFont="1" applyFill="1" applyAlignment="1">
      <alignment vertical="top" wrapText="1"/>
    </xf>
    <xf numFmtId="4" fontId="9" fillId="0" borderId="14" xfId="68" applyNumberFormat="1" applyFont="1" applyFill="1" applyBorder="1" applyAlignment="1">
      <alignment horizontal="center" wrapText="1"/>
    </xf>
    <xf numFmtId="171" fontId="7" fillId="0" borderId="0" xfId="0" applyNumberFormat="1" applyFont="1" applyAlignment="1">
      <alignment horizontal="right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6" fillId="0" borderId="13" xfId="0" applyFont="1" applyFill="1" applyBorder="1" applyAlignment="1">
      <alignment/>
    </xf>
    <xf numFmtId="171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 shrinkToFit="1"/>
    </xf>
    <xf numFmtId="49" fontId="26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49" fontId="12" fillId="33" borderId="14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justify" vertical="center" wrapText="1"/>
    </xf>
    <xf numFmtId="49" fontId="12" fillId="0" borderId="14" xfId="56" applyNumberFormat="1" applyFont="1" applyFill="1" applyBorder="1" applyAlignment="1">
      <alignment horizontal="center" vertical="center" wrapText="1"/>
      <protection/>
    </xf>
    <xf numFmtId="171" fontId="12" fillId="0" borderId="0" xfId="0" applyNumberFormat="1" applyFont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4" xfId="0" applyFont="1" applyBorder="1" applyAlignment="1">
      <alignment vertical="top" wrapText="1"/>
    </xf>
    <xf numFmtId="49" fontId="2" fillId="0" borderId="14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justify"/>
    </xf>
    <xf numFmtId="0" fontId="13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/>
    </xf>
    <xf numFmtId="0" fontId="7" fillId="0" borderId="0" xfId="0" applyFont="1" applyAlignment="1">
      <alignment horizontal="center" wrapText="1"/>
    </xf>
    <xf numFmtId="4" fontId="7" fillId="0" borderId="14" xfId="68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Fill="1" applyBorder="1" applyAlignment="1">
      <alignment horizontal="left" vertical="center" wrapText="1"/>
    </xf>
    <xf numFmtId="1" fontId="7" fillId="0" borderId="14" xfId="0" applyNumberFormat="1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right"/>
    </xf>
    <xf numFmtId="174" fontId="7" fillId="0" borderId="14" xfId="65" applyNumberFormat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171" fontId="2" fillId="0" borderId="0" xfId="69" applyNumberFormat="1" applyFont="1" applyAlignment="1">
      <alignment horizontal="right"/>
    </xf>
    <xf numFmtId="0" fontId="2" fillId="35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4" xfId="0" applyFont="1" applyBorder="1" applyAlignment="1">
      <alignment horizontal="justify"/>
    </xf>
    <xf numFmtId="171" fontId="2" fillId="0" borderId="14" xfId="69" applyNumberFormat="1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1" fontId="2" fillId="0" borderId="0" xfId="69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171" fontId="29" fillId="0" borderId="0" xfId="69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71" fontId="3" fillId="0" borderId="0" xfId="69" applyNumberFormat="1" applyFont="1" applyBorder="1" applyAlignment="1">
      <alignment horizontal="center" wrapText="1"/>
    </xf>
    <xf numFmtId="0" fontId="2" fillId="0" borderId="0" xfId="0" applyFont="1" applyBorder="1" applyAlignment="1">
      <alignment/>
    </xf>
    <xf numFmtId="171" fontId="2" fillId="0" borderId="0" xfId="69" applyNumberFormat="1" applyFont="1" applyBorder="1" applyAlignment="1">
      <alignment horizontal="center"/>
    </xf>
    <xf numFmtId="171" fontId="2" fillId="0" borderId="0" xfId="69" applyNumberFormat="1" applyFont="1" applyAlignment="1">
      <alignment horizontal="center"/>
    </xf>
    <xf numFmtId="171" fontId="2" fillId="0" borderId="0" xfId="69" applyNumberFormat="1" applyFont="1" applyAlignment="1">
      <alignment/>
    </xf>
    <xf numFmtId="0" fontId="13" fillId="0" borderId="0" xfId="0" applyFont="1" applyFill="1" applyAlignment="1">
      <alignment vertical="top" wrapText="1"/>
    </xf>
    <xf numFmtId="0" fontId="7" fillId="0" borderId="14" xfId="0" applyFont="1" applyBorder="1" applyAlignment="1">
      <alignment horizontal="right"/>
    </xf>
    <xf numFmtId="49" fontId="7" fillId="0" borderId="14" xfId="69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71" fontId="9" fillId="0" borderId="17" xfId="69" applyNumberFormat="1" applyFont="1" applyBorder="1" applyAlignment="1">
      <alignment horizontal="center"/>
    </xf>
    <xf numFmtId="49" fontId="9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horizontal="justify"/>
    </xf>
    <xf numFmtId="49" fontId="9" fillId="35" borderId="14" xfId="0" applyNumberFormat="1" applyFont="1" applyFill="1" applyBorder="1" applyAlignment="1">
      <alignment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justify"/>
    </xf>
    <xf numFmtId="49" fontId="9" fillId="0" borderId="14" xfId="0" applyNumberFormat="1" applyFont="1" applyFill="1" applyBorder="1" applyAlignment="1">
      <alignment horizontal="justify"/>
    </xf>
    <xf numFmtId="49" fontId="9" fillId="0" borderId="14" xfId="0" applyNumberFormat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71" fontId="7" fillId="0" borderId="17" xfId="69" applyNumberFormat="1" applyFont="1" applyBorder="1" applyAlignment="1">
      <alignment horizontal="center"/>
    </xf>
    <xf numFmtId="49" fontId="9" fillId="0" borderId="14" xfId="0" applyNumberFormat="1" applyFont="1" applyFill="1" applyBorder="1" applyAlignment="1">
      <alignment horizontal="center" vertical="center" wrapText="1"/>
    </xf>
    <xf numFmtId="171" fontId="7" fillId="0" borderId="14" xfId="0" applyNumberFormat="1" applyFont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justify" vertical="center" wrapText="1"/>
    </xf>
    <xf numFmtId="2" fontId="9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justify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2" fontId="7" fillId="33" borderId="14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 horizontal="justify" vertical="top" wrapText="1"/>
    </xf>
    <xf numFmtId="0" fontId="7" fillId="33" borderId="14" xfId="0" applyFont="1" applyFill="1" applyBorder="1" applyAlignment="1">
      <alignment vertical="justify" wrapText="1"/>
    </xf>
    <xf numFmtId="0" fontId="7" fillId="33" borderId="14" xfId="0" applyFont="1" applyFill="1" applyBorder="1" applyAlignment="1">
      <alignment vertical="center" wrapText="1"/>
    </xf>
    <xf numFmtId="171" fontId="9" fillId="33" borderId="14" xfId="0" applyNumberFormat="1" applyFont="1" applyFill="1" applyBorder="1" applyAlignment="1">
      <alignment horizontal="center" vertical="top" wrapText="1"/>
    </xf>
    <xf numFmtId="171" fontId="9" fillId="0" borderId="14" xfId="69" applyNumberFormat="1" applyFont="1" applyFill="1" applyBorder="1" applyAlignment="1">
      <alignment horizontal="center"/>
    </xf>
    <xf numFmtId="171" fontId="7" fillId="0" borderId="14" xfId="69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173" fontId="7" fillId="0" borderId="0" xfId="0" applyNumberFormat="1" applyFont="1" applyAlignment="1">
      <alignment/>
    </xf>
    <xf numFmtId="0" fontId="0" fillId="0" borderId="0" xfId="0" applyFont="1" applyAlignment="1">
      <alignment/>
    </xf>
    <xf numFmtId="2" fontId="7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 horizontal="center" vertical="center"/>
    </xf>
    <xf numFmtId="171" fontId="7" fillId="33" borderId="14" xfId="0" applyNumberFormat="1" applyFont="1" applyFill="1" applyBorder="1" applyAlignment="1">
      <alignment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2" fontId="7" fillId="0" borderId="14" xfId="69" applyNumberFormat="1" applyFont="1" applyFill="1" applyBorder="1" applyAlignment="1">
      <alignment/>
    </xf>
    <xf numFmtId="2" fontId="12" fillId="0" borderId="18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9" fontId="26" fillId="0" borderId="14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justify" vertical="center" wrapText="1" shrinkToFit="1"/>
    </xf>
    <xf numFmtId="0" fontId="7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49" fontId="7" fillId="33" borderId="14" xfId="0" applyNumberFormat="1" applyFont="1" applyFill="1" applyBorder="1" applyAlignment="1">
      <alignment horizontal="center"/>
    </xf>
    <xf numFmtId="0" fontId="12" fillId="33" borderId="14" xfId="56" applyFont="1" applyFill="1" applyBorder="1" applyAlignment="1">
      <alignment vertical="top" wrapText="1"/>
      <protection/>
    </xf>
    <xf numFmtId="49" fontId="9" fillId="33" borderId="14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wrapText="1"/>
    </xf>
    <xf numFmtId="49" fontId="12" fillId="33" borderId="14" xfId="56" applyNumberFormat="1" applyFont="1" applyFill="1" applyBorder="1" applyAlignment="1">
      <alignment horizontal="center" vertical="center" wrapText="1"/>
      <protection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0" borderId="0" xfId="0" applyNumberFormat="1" applyFont="1" applyAlignment="1">
      <alignment wrapText="1"/>
    </xf>
    <xf numFmtId="0" fontId="26" fillId="0" borderId="0" xfId="0" applyFont="1" applyFill="1" applyBorder="1" applyAlignment="1">
      <alignment horizontal="right" wrapText="1"/>
    </xf>
    <xf numFmtId="0" fontId="26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 horizontal="right" wrapText="1"/>
    </xf>
    <xf numFmtId="49" fontId="9" fillId="33" borderId="14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 shrinkToFit="1"/>
    </xf>
    <xf numFmtId="49" fontId="7" fillId="33" borderId="14" xfId="0" applyNumberFormat="1" applyFont="1" applyFill="1" applyBorder="1" applyAlignment="1">
      <alignment horizontal="center" vertical="center" wrapText="1" shrinkToFit="1"/>
    </xf>
    <xf numFmtId="171" fontId="12" fillId="0" borderId="0" xfId="0" applyNumberFormat="1" applyFont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171" fontId="7" fillId="33" borderId="1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center" wrapText="1"/>
    </xf>
    <xf numFmtId="49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71" fontId="7" fillId="0" borderId="14" xfId="0" applyNumberFormat="1" applyFont="1" applyFill="1" applyBorder="1" applyAlignment="1">
      <alignment horizontal="center" wrapText="1"/>
    </xf>
    <xf numFmtId="174" fontId="7" fillId="0" borderId="14" xfId="65" applyNumberFormat="1" applyFont="1" applyFill="1" applyBorder="1" applyAlignment="1">
      <alignment wrapText="1"/>
    </xf>
    <xf numFmtId="0" fontId="9" fillId="0" borderId="14" xfId="0" applyFont="1" applyFill="1" applyBorder="1" applyAlignment="1">
      <alignment horizontal="left" wrapText="1"/>
    </xf>
    <xf numFmtId="49" fontId="9" fillId="0" borderId="14" xfId="0" applyNumberFormat="1" applyFont="1" applyFill="1" applyBorder="1" applyAlignment="1">
      <alignment wrapText="1"/>
    </xf>
    <xf numFmtId="171" fontId="9" fillId="33" borderId="14" xfId="0" applyNumberFormat="1" applyFont="1" applyFill="1" applyBorder="1" applyAlignment="1">
      <alignment horizontal="center" wrapText="1"/>
    </xf>
    <xf numFmtId="2" fontId="7" fillId="33" borderId="14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171" fontId="7" fillId="33" borderId="14" xfId="0" applyNumberFormat="1" applyFont="1" applyFill="1" applyBorder="1" applyAlignment="1">
      <alignment horizontal="center" wrapText="1"/>
    </xf>
    <xf numFmtId="0" fontId="12" fillId="0" borderId="14" xfId="0" applyFont="1" applyFill="1" applyBorder="1" applyAlignment="1">
      <alignment wrapText="1"/>
    </xf>
    <xf numFmtId="49" fontId="12" fillId="0" borderId="14" xfId="0" applyNumberFormat="1" applyFont="1" applyFill="1" applyBorder="1" applyAlignment="1">
      <alignment horizontal="center" wrapText="1"/>
    </xf>
    <xf numFmtId="49" fontId="12" fillId="33" borderId="14" xfId="0" applyNumberFormat="1" applyFont="1" applyFill="1" applyBorder="1" applyAlignment="1">
      <alignment horizontal="center" wrapText="1"/>
    </xf>
    <xf numFmtId="0" fontId="26" fillId="33" borderId="14" xfId="0" applyFont="1" applyFill="1" applyBorder="1" applyAlignment="1">
      <alignment wrapText="1"/>
    </xf>
    <xf numFmtId="49" fontId="26" fillId="33" borderId="14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49" fontId="9" fillId="33" borderId="14" xfId="0" applyNumberFormat="1" applyFont="1" applyFill="1" applyBorder="1" applyAlignment="1">
      <alignment horizontal="center"/>
    </xf>
    <xf numFmtId="49" fontId="9" fillId="33" borderId="14" xfId="0" applyNumberFormat="1" applyFont="1" applyFill="1" applyBorder="1" applyAlignment="1">
      <alignment horizontal="center" shrinkToFit="1"/>
    </xf>
    <xf numFmtId="171" fontId="9" fillId="33" borderId="14" xfId="0" applyNumberFormat="1" applyFont="1" applyFill="1" applyBorder="1" applyAlignment="1">
      <alignment wrapText="1"/>
    </xf>
    <xf numFmtId="0" fontId="12" fillId="33" borderId="14" xfId="0" applyFont="1" applyFill="1" applyBorder="1" applyAlignment="1">
      <alignment wrapText="1"/>
    </xf>
    <xf numFmtId="49" fontId="7" fillId="33" borderId="14" xfId="0" applyNumberFormat="1" applyFont="1" applyFill="1" applyBorder="1" applyAlignment="1">
      <alignment horizontal="center" shrinkToFit="1"/>
    </xf>
    <xf numFmtId="0" fontId="12" fillId="33" borderId="14" xfId="56" applyFont="1" applyFill="1" applyBorder="1" applyAlignment="1">
      <alignment wrapText="1"/>
      <protection/>
    </xf>
    <xf numFmtId="0" fontId="12" fillId="0" borderId="14" xfId="56" applyFont="1" applyFill="1" applyBorder="1" applyAlignment="1">
      <alignment horizontal="justify" wrapText="1"/>
      <protection/>
    </xf>
    <xf numFmtId="49" fontId="26" fillId="0" borderId="14" xfId="0" applyNumberFormat="1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justify" wrapText="1" shrinkToFit="1"/>
    </xf>
    <xf numFmtId="0" fontId="12" fillId="33" borderId="14" xfId="52" applyFont="1" applyFill="1" applyBorder="1" applyAlignment="1">
      <alignment wrapText="1"/>
    </xf>
    <xf numFmtId="49" fontId="12" fillId="0" borderId="14" xfId="56" applyNumberFormat="1" applyFont="1" applyFill="1" applyBorder="1" applyAlignment="1">
      <alignment horizontal="center" wrapText="1"/>
      <protection/>
    </xf>
    <xf numFmtId="0" fontId="9" fillId="34" borderId="14" xfId="0" applyFont="1" applyFill="1" applyBorder="1" applyAlignment="1">
      <alignment horizontal="justify" wrapText="1" shrinkToFit="1"/>
    </xf>
    <xf numFmtId="49" fontId="12" fillId="33" borderId="14" xfId="56" applyNumberFormat="1" applyFont="1" applyFill="1" applyBorder="1" applyAlignment="1">
      <alignment horizontal="center" wrapText="1"/>
      <protection/>
    </xf>
    <xf numFmtId="0" fontId="7" fillId="34" borderId="14" xfId="0" applyFont="1" applyFill="1" applyBorder="1" applyAlignment="1">
      <alignment horizontal="justify" wrapText="1"/>
    </xf>
    <xf numFmtId="172" fontId="7" fillId="0" borderId="14" xfId="0" applyNumberFormat="1" applyFont="1" applyFill="1" applyBorder="1" applyAlignment="1">
      <alignment horizontal="center" wrapText="1"/>
    </xf>
    <xf numFmtId="0" fontId="26" fillId="0" borderId="14" xfId="0" applyFont="1" applyFill="1" applyBorder="1" applyAlignment="1">
      <alignment wrapText="1"/>
    </xf>
    <xf numFmtId="171" fontId="9" fillId="0" borderId="14" xfId="0" applyNumberFormat="1" applyFont="1" applyFill="1" applyBorder="1" applyAlignment="1">
      <alignment horizontal="center" wrapText="1"/>
    </xf>
    <xf numFmtId="171" fontId="12" fillId="0" borderId="0" xfId="0" applyNumberFormat="1" applyFont="1" applyAlignment="1">
      <alignment horizontal="center" wrapText="1"/>
    </xf>
    <xf numFmtId="171" fontId="12" fillId="0" borderId="0" xfId="0" applyNumberFormat="1" applyFont="1" applyAlignment="1">
      <alignment/>
    </xf>
    <xf numFmtId="171" fontId="7" fillId="0" borderId="18" xfId="0" applyNumberFormat="1" applyFont="1" applyFill="1" applyBorder="1" applyAlignment="1">
      <alignment horizontal="center" wrapText="1"/>
    </xf>
    <xf numFmtId="0" fontId="68" fillId="0" borderId="14" xfId="0" applyFont="1" applyBorder="1" applyAlignment="1">
      <alignment wrapText="1"/>
    </xf>
    <xf numFmtId="0" fontId="7" fillId="34" borderId="14" xfId="0" applyFont="1" applyFill="1" applyBorder="1" applyAlignment="1">
      <alignment horizontal="justify"/>
    </xf>
    <xf numFmtId="0" fontId="9" fillId="34" borderId="14" xfId="0" applyFont="1" applyFill="1" applyBorder="1" applyAlignment="1">
      <alignment horizontal="justify"/>
    </xf>
    <xf numFmtId="0" fontId="69" fillId="0" borderId="14" xfId="0" applyFont="1" applyBorder="1" applyAlignment="1">
      <alignment wrapText="1"/>
    </xf>
    <xf numFmtId="0" fontId="14" fillId="0" borderId="2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171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71" fontId="26" fillId="0" borderId="0" xfId="0" applyNumberFormat="1" applyFont="1" applyBorder="1" applyAlignment="1">
      <alignment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70" fillId="0" borderId="1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9" fillId="0" borderId="14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horizontal="right" vertical="center"/>
    </xf>
    <xf numFmtId="49" fontId="12" fillId="0" borderId="0" xfId="0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center" wrapText="1"/>
    </xf>
    <xf numFmtId="0" fontId="12" fillId="33" borderId="14" xfId="0" applyFont="1" applyFill="1" applyBorder="1" applyAlignment="1">
      <alignment vertical="center" wrapText="1"/>
    </xf>
    <xf numFmtId="0" fontId="12" fillId="33" borderId="14" xfId="56" applyFont="1" applyFill="1" applyBorder="1" applyAlignment="1">
      <alignment vertical="center" wrapText="1"/>
      <protection/>
    </xf>
    <xf numFmtId="0" fontId="12" fillId="0" borderId="14" xfId="56" applyFont="1" applyFill="1" applyBorder="1" applyAlignment="1">
      <alignment horizontal="justify" vertical="center" wrapText="1"/>
      <protection/>
    </xf>
    <xf numFmtId="0" fontId="12" fillId="33" borderId="14" xfId="52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/>
    </xf>
    <xf numFmtId="171" fontId="7" fillId="0" borderId="0" xfId="0" applyNumberFormat="1" applyFont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/>
    </xf>
    <xf numFmtId="171" fontId="12" fillId="0" borderId="0" xfId="0" applyNumberFormat="1" applyFont="1" applyAlignment="1">
      <alignment horizontal="center" vertical="center" wrapText="1"/>
    </xf>
    <xf numFmtId="171" fontId="12" fillId="0" borderId="0" xfId="0" applyNumberFormat="1" applyFont="1" applyAlignment="1">
      <alignment vertical="center"/>
    </xf>
    <xf numFmtId="2" fontId="7" fillId="0" borderId="14" xfId="0" applyNumberFormat="1" applyFont="1" applyFill="1" applyBorder="1" applyAlignment="1">
      <alignment horizontal="center" vertical="center" wrapText="1"/>
    </xf>
    <xf numFmtId="171" fontId="12" fillId="0" borderId="14" xfId="0" applyNumberFormat="1" applyFont="1" applyBorder="1" applyAlignment="1">
      <alignment horizontal="center" vertical="center" wrapText="1"/>
    </xf>
    <xf numFmtId="171" fontId="12" fillId="0" borderId="14" xfId="0" applyNumberFormat="1" applyFont="1" applyBorder="1" applyAlignment="1">
      <alignment vertical="center"/>
    </xf>
    <xf numFmtId="0" fontId="69" fillId="33" borderId="14" xfId="0" applyFont="1" applyFill="1" applyBorder="1" applyAlignment="1">
      <alignment vertical="center" wrapText="1"/>
    </xf>
    <xf numFmtId="0" fontId="70" fillId="33" borderId="14" xfId="0" applyFont="1" applyFill="1" applyBorder="1" applyAlignment="1">
      <alignment vertical="center" wrapText="1"/>
    </xf>
    <xf numFmtId="2" fontId="7" fillId="0" borderId="14" xfId="0" applyNumberFormat="1" applyFont="1" applyBorder="1" applyAlignment="1">
      <alignment vertical="center"/>
    </xf>
    <xf numFmtId="2" fontId="7" fillId="0" borderId="14" xfId="0" applyNumberFormat="1" applyFont="1" applyFill="1" applyBorder="1" applyAlignment="1">
      <alignment vertical="center" wrapText="1"/>
    </xf>
    <xf numFmtId="2" fontId="12" fillId="0" borderId="14" xfId="0" applyNumberFormat="1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left" vertical="center" wrapText="1"/>
    </xf>
    <xf numFmtId="49" fontId="9" fillId="33" borderId="14" xfId="0" applyNumberFormat="1" applyFont="1" applyFill="1" applyBorder="1" applyAlignment="1">
      <alignment vertical="center" wrapText="1"/>
    </xf>
    <xf numFmtId="0" fontId="68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justify" vertical="center" wrapText="1" shrinkToFit="1"/>
    </xf>
    <xf numFmtId="0" fontId="12" fillId="33" borderId="14" xfId="56" applyFont="1" applyFill="1" applyBorder="1" applyAlignment="1">
      <alignment horizontal="justify" vertical="center" wrapText="1"/>
      <protection/>
    </xf>
    <xf numFmtId="0" fontId="9" fillId="33" borderId="14" xfId="0" applyFont="1" applyFill="1" applyBorder="1" applyAlignment="1">
      <alignment horizontal="justify" vertical="center" wrapText="1" shrinkToFit="1"/>
    </xf>
    <xf numFmtId="0" fontId="9" fillId="34" borderId="14" xfId="0" applyFont="1" applyFill="1" applyBorder="1" applyAlignment="1">
      <alignment horizontal="justify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right" vertical="center" wrapText="1"/>
    </xf>
    <xf numFmtId="171" fontId="12" fillId="0" borderId="14" xfId="0" applyNumberFormat="1" applyFont="1" applyBorder="1" applyAlignment="1">
      <alignment vertical="center" wrapText="1"/>
    </xf>
    <xf numFmtId="171" fontId="12" fillId="0" borderId="0" xfId="0" applyNumberFormat="1" applyFont="1" applyAlignment="1">
      <alignment vertical="center" wrapText="1"/>
    </xf>
    <xf numFmtId="171" fontId="9" fillId="0" borderId="14" xfId="0" applyNumberFormat="1" applyFont="1" applyFill="1" applyBorder="1" applyAlignment="1">
      <alignment horizontal="center" vertical="center" wrapText="1"/>
    </xf>
    <xf numFmtId="171" fontId="26" fillId="0" borderId="14" xfId="0" applyNumberFormat="1" applyFont="1" applyBorder="1" applyAlignment="1">
      <alignment horizontal="center" vertical="center" wrapText="1"/>
    </xf>
    <xf numFmtId="171" fontId="26" fillId="0" borderId="14" xfId="0" applyNumberFormat="1" applyFont="1" applyBorder="1" applyAlignment="1">
      <alignment vertical="center" wrapText="1"/>
    </xf>
    <xf numFmtId="0" fontId="9" fillId="0" borderId="14" xfId="0" applyFont="1" applyFill="1" applyBorder="1" applyAlignment="1">
      <alignment horizontal="center" wrapText="1"/>
    </xf>
    <xf numFmtId="171" fontId="26" fillId="0" borderId="14" xfId="0" applyNumberFormat="1" applyFont="1" applyBorder="1" applyAlignment="1">
      <alignment vertical="center"/>
    </xf>
    <xf numFmtId="171" fontId="2" fillId="0" borderId="0" xfId="0" applyNumberFormat="1" applyFont="1" applyAlignment="1">
      <alignment/>
    </xf>
    <xf numFmtId="2" fontId="7" fillId="0" borderId="14" xfId="0" applyNumberFormat="1" applyFont="1" applyBorder="1" applyAlignment="1">
      <alignment horizontal="right" wrapText="1"/>
    </xf>
    <xf numFmtId="2" fontId="7" fillId="0" borderId="14" xfId="0" applyNumberFormat="1" applyFont="1" applyBorder="1" applyAlignment="1">
      <alignment horizontal="center" wrapText="1"/>
    </xf>
    <xf numFmtId="2" fontId="7" fillId="35" borderId="14" xfId="0" applyNumberFormat="1" applyFont="1" applyFill="1" applyBorder="1" applyAlignment="1">
      <alignment horizontal="center" wrapText="1"/>
    </xf>
    <xf numFmtId="2" fontId="7" fillId="0" borderId="14" xfId="69" applyNumberFormat="1" applyFont="1" applyFill="1" applyBorder="1" applyAlignment="1">
      <alignment horizontal="right"/>
    </xf>
    <xf numFmtId="0" fontId="26" fillId="0" borderId="14" xfId="0" applyFont="1" applyFill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0" fillId="0" borderId="14" xfId="0" applyBorder="1" applyAlignment="1">
      <alignment/>
    </xf>
    <xf numFmtId="172" fontId="7" fillId="0" borderId="14" xfId="0" applyNumberFormat="1" applyFont="1" applyBorder="1" applyAlignment="1">
      <alignment wrapText="1"/>
    </xf>
    <xf numFmtId="0" fontId="0" fillId="0" borderId="0" xfId="0" applyAlignment="1">
      <alignment wrapText="1"/>
    </xf>
    <xf numFmtId="172" fontId="7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9" fillId="0" borderId="14" xfId="0" applyFont="1" applyBorder="1" applyAlignment="1">
      <alignment wrapText="1"/>
    </xf>
    <xf numFmtId="49" fontId="9" fillId="0" borderId="14" xfId="0" applyNumberFormat="1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9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21" xfId="0" applyFont="1" applyBorder="1" applyAlignment="1">
      <alignment vertical="top" wrapText="1"/>
    </xf>
    <xf numFmtId="0" fontId="11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top" wrapText="1"/>
    </xf>
    <xf numFmtId="2" fontId="7" fillId="0" borderId="25" xfId="53" applyNumberFormat="1" applyFont="1" applyFill="1" applyBorder="1" applyAlignment="1">
      <alignment horizontal="center" vertical="center" wrapText="1"/>
      <protection/>
    </xf>
    <xf numFmtId="2" fontId="7" fillId="0" borderId="17" xfId="53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9" fillId="0" borderId="14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2" fillId="0" borderId="23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43" fontId="14" fillId="0" borderId="0" xfId="0" applyNumberFormat="1" applyFont="1" applyAlignment="1">
      <alignment/>
    </xf>
    <xf numFmtId="171" fontId="12" fillId="0" borderId="14" xfId="0" applyNumberFormat="1" applyFont="1" applyBorder="1" applyAlignment="1">
      <alignment horizontal="center" vertical="top" wrapText="1"/>
    </xf>
    <xf numFmtId="171" fontId="7" fillId="33" borderId="14" xfId="0" applyNumberFormat="1" applyFont="1" applyFill="1" applyBorder="1" applyAlignment="1">
      <alignment vertical="center" wrapText="1"/>
    </xf>
    <xf numFmtId="171" fontId="9" fillId="0" borderId="14" xfId="0" applyNumberFormat="1" applyFont="1" applyFill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Финансовый 2" xfId="67"/>
    <cellStyle name="Финансовый 3" xfId="68"/>
    <cellStyle name="Финансовый 4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60"/>
  <sheetViews>
    <sheetView tabSelected="1" zoomScalePageLayoutView="0" workbookViewId="0" topLeftCell="A1">
      <selection activeCell="C12" sqref="C12"/>
    </sheetView>
  </sheetViews>
  <sheetFormatPr defaultColWidth="13.75390625" defaultRowHeight="12.75"/>
  <cols>
    <col min="1" max="1" width="15.25390625" style="8" customWidth="1"/>
    <col min="2" max="2" width="23.75390625" style="8" customWidth="1"/>
    <col min="3" max="3" width="102.625" style="9" customWidth="1"/>
    <col min="4" max="4" width="22.125" style="8" customWidth="1"/>
    <col min="5" max="255" width="9.125" style="8" customWidth="1"/>
    <col min="256" max="16384" width="13.75390625" style="8" customWidth="1"/>
  </cols>
  <sheetData>
    <row r="1" spans="3:5" ht="58.5" customHeight="1">
      <c r="C1" s="189" t="s">
        <v>388</v>
      </c>
      <c r="D1" s="68"/>
      <c r="E1" s="68"/>
    </row>
    <row r="4" spans="1:3" s="39" customFormat="1" ht="50.25" customHeight="1">
      <c r="A4" s="321" t="s">
        <v>297</v>
      </c>
      <c r="B4" s="322"/>
      <c r="C4" s="322"/>
    </row>
    <row r="5" spans="1:3" s="39" customFormat="1" ht="18.75">
      <c r="A5" s="40"/>
      <c r="C5" s="41"/>
    </row>
    <row r="6" spans="1:3" s="42" customFormat="1" ht="56.25" customHeight="1">
      <c r="A6" s="183" t="s">
        <v>5</v>
      </c>
      <c r="B6" s="183" t="s">
        <v>3</v>
      </c>
      <c r="C6" s="183" t="s">
        <v>6</v>
      </c>
    </row>
    <row r="7" spans="1:3" s="42" customFormat="1" ht="20.25" customHeight="1" thickBot="1">
      <c r="A7" s="323" t="s">
        <v>365</v>
      </c>
      <c r="B7" s="324"/>
      <c r="C7" s="324"/>
    </row>
    <row r="8" spans="1:3" s="38" customFormat="1" ht="18.75" customHeight="1">
      <c r="A8" s="327">
        <v>801</v>
      </c>
      <c r="B8" s="327" t="s">
        <v>216</v>
      </c>
      <c r="C8" s="328" t="s">
        <v>217</v>
      </c>
    </row>
    <row r="9" spans="1:3" s="38" customFormat="1" ht="24" customHeight="1">
      <c r="A9" s="325"/>
      <c r="B9" s="325"/>
      <c r="C9" s="329"/>
    </row>
    <row r="10" spans="1:3" s="38" customFormat="1" ht="41.25" customHeight="1">
      <c r="A10" s="183">
        <v>801</v>
      </c>
      <c r="B10" s="183" t="s">
        <v>220</v>
      </c>
      <c r="C10" s="184" t="s">
        <v>221</v>
      </c>
    </row>
    <row r="11" spans="1:3" s="38" customFormat="1" ht="41.25" customHeight="1">
      <c r="A11" s="183">
        <v>801</v>
      </c>
      <c r="B11" s="183" t="s">
        <v>222</v>
      </c>
      <c r="C11" s="184" t="s">
        <v>223</v>
      </c>
    </row>
    <row r="12" spans="1:3" s="38" customFormat="1" ht="41.25" customHeight="1">
      <c r="A12" s="183">
        <v>801</v>
      </c>
      <c r="B12" s="183" t="s">
        <v>218</v>
      </c>
      <c r="C12" s="184" t="s">
        <v>219</v>
      </c>
    </row>
    <row r="13" spans="1:3" s="42" customFormat="1" ht="18.75" customHeight="1">
      <c r="A13" s="325">
        <v>801</v>
      </c>
      <c r="B13" s="325" t="s">
        <v>159</v>
      </c>
      <c r="C13" s="329" t="s">
        <v>238</v>
      </c>
    </row>
    <row r="14" spans="1:3" s="42" customFormat="1" ht="19.5" thickBot="1">
      <c r="A14" s="326"/>
      <c r="B14" s="326"/>
      <c r="C14" s="330"/>
    </row>
    <row r="15" spans="1:3" s="42" customFormat="1" ht="42.75" customHeight="1">
      <c r="A15" s="181">
        <v>801</v>
      </c>
      <c r="B15" s="93" t="s">
        <v>160</v>
      </c>
      <c r="C15" s="94" t="s">
        <v>227</v>
      </c>
    </row>
    <row r="16" spans="1:3" s="42" customFormat="1" ht="36.75" customHeight="1">
      <c r="A16" s="331">
        <v>801</v>
      </c>
      <c r="B16" s="331" t="s">
        <v>161</v>
      </c>
      <c r="C16" s="334" t="s">
        <v>239</v>
      </c>
    </row>
    <row r="17" spans="1:3" ht="12.75" customHeight="1" hidden="1">
      <c r="A17" s="331"/>
      <c r="B17" s="331"/>
      <c r="C17" s="334"/>
    </row>
    <row r="18" spans="1:3" ht="38.25">
      <c r="A18" s="183">
        <v>801</v>
      </c>
      <c r="B18" s="183" t="s">
        <v>162</v>
      </c>
      <c r="C18" s="184" t="s">
        <v>240</v>
      </c>
    </row>
    <row r="19" spans="1:3" ht="30" customHeight="1" thickBot="1">
      <c r="A19" s="325">
        <v>801</v>
      </c>
      <c r="B19" s="325" t="s">
        <v>163</v>
      </c>
      <c r="C19" s="335" t="s">
        <v>241</v>
      </c>
    </row>
    <row r="20" spans="1:3" ht="27.75" customHeight="1" hidden="1" thickBot="1">
      <c r="A20" s="326"/>
      <c r="B20" s="326"/>
      <c r="C20" s="333"/>
    </row>
    <row r="21" spans="1:3" ht="22.5" customHeight="1">
      <c r="A21" s="327">
        <v>801</v>
      </c>
      <c r="B21" s="327" t="s">
        <v>164</v>
      </c>
      <c r="C21" s="332" t="s">
        <v>242</v>
      </c>
    </row>
    <row r="22" spans="1:3" ht="18" customHeight="1" thickBot="1">
      <c r="A22" s="326"/>
      <c r="B22" s="326"/>
      <c r="C22" s="333"/>
    </row>
    <row r="23" spans="1:3" ht="13.5" thickBot="1">
      <c r="A23" s="182">
        <v>801</v>
      </c>
      <c r="B23" s="95" t="s">
        <v>165</v>
      </c>
      <c r="C23" s="96" t="s">
        <v>237</v>
      </c>
    </row>
    <row r="24" spans="1:3" ht="13.5" thickBot="1">
      <c r="A24" s="182">
        <v>801</v>
      </c>
      <c r="B24" s="95" t="s">
        <v>166</v>
      </c>
      <c r="C24" s="96" t="s">
        <v>243</v>
      </c>
    </row>
    <row r="25" spans="1:3" ht="13.5" thickBot="1">
      <c r="A25" s="182">
        <v>801</v>
      </c>
      <c r="B25" s="95" t="s">
        <v>167</v>
      </c>
      <c r="C25" s="96" t="s">
        <v>244</v>
      </c>
    </row>
    <row r="26" spans="1:3" ht="39" thickBot="1">
      <c r="A26" s="182">
        <v>801</v>
      </c>
      <c r="B26" s="168" t="s">
        <v>168</v>
      </c>
      <c r="C26" s="96" t="s">
        <v>245</v>
      </c>
    </row>
    <row r="27" spans="1:3" ht="39" thickBot="1">
      <c r="A27" s="182">
        <v>801</v>
      </c>
      <c r="B27" s="95" t="s">
        <v>169</v>
      </c>
      <c r="C27" s="96" t="s">
        <v>246</v>
      </c>
    </row>
    <row r="28" spans="1:3" ht="39" thickBot="1">
      <c r="A28" s="182">
        <v>801</v>
      </c>
      <c r="B28" s="95" t="s">
        <v>170</v>
      </c>
      <c r="C28" s="96" t="s">
        <v>247</v>
      </c>
    </row>
    <row r="29" spans="1:3" ht="39" thickBot="1">
      <c r="A29" s="182">
        <v>801</v>
      </c>
      <c r="B29" s="95" t="s">
        <v>171</v>
      </c>
      <c r="C29" s="96" t="s">
        <v>248</v>
      </c>
    </row>
    <row r="30" spans="1:3" ht="39" thickBot="1">
      <c r="A30" s="182">
        <v>801</v>
      </c>
      <c r="B30" s="95" t="s">
        <v>172</v>
      </c>
      <c r="C30" s="96" t="s">
        <v>249</v>
      </c>
    </row>
    <row r="31" spans="1:3" ht="13.5" thickBot="1">
      <c r="A31" s="182">
        <v>801</v>
      </c>
      <c r="B31" s="95" t="s">
        <v>173</v>
      </c>
      <c r="C31" s="96" t="s">
        <v>250</v>
      </c>
    </row>
    <row r="32" spans="1:3" ht="12.75" customHeight="1">
      <c r="A32" s="327">
        <v>801</v>
      </c>
      <c r="B32" s="327" t="s">
        <v>174</v>
      </c>
      <c r="C32" s="332" t="s">
        <v>251</v>
      </c>
    </row>
    <row r="33" spans="1:3" ht="13.5" thickBot="1">
      <c r="A33" s="326"/>
      <c r="B33" s="326"/>
      <c r="C33" s="333"/>
    </row>
    <row r="34" spans="1:3" ht="12.75" customHeight="1">
      <c r="A34" s="327">
        <v>801</v>
      </c>
      <c r="B34" s="327" t="s">
        <v>175</v>
      </c>
      <c r="C34" s="332" t="s">
        <v>252</v>
      </c>
    </row>
    <row r="35" spans="1:3" ht="13.5" thickBot="1">
      <c r="A35" s="326"/>
      <c r="B35" s="326"/>
      <c r="C35" s="333"/>
    </row>
    <row r="36" spans="1:3" ht="26.25" thickBot="1">
      <c r="A36" s="182">
        <v>801</v>
      </c>
      <c r="B36" s="95" t="s">
        <v>176</v>
      </c>
      <c r="C36" s="96" t="s">
        <v>253</v>
      </c>
    </row>
    <row r="37" spans="1:3" ht="12.75" customHeight="1">
      <c r="A37" s="327">
        <v>801</v>
      </c>
      <c r="B37" s="327" t="s">
        <v>177</v>
      </c>
      <c r="C37" s="332" t="s">
        <v>254</v>
      </c>
    </row>
    <row r="38" spans="1:3" ht="13.5" thickBot="1">
      <c r="A38" s="326"/>
      <c r="B38" s="326"/>
      <c r="C38" s="333"/>
    </row>
    <row r="39" spans="1:3" ht="13.5" thickBot="1">
      <c r="A39" s="182">
        <v>801</v>
      </c>
      <c r="B39" s="95" t="s">
        <v>178</v>
      </c>
      <c r="C39" s="96" t="s">
        <v>255</v>
      </c>
    </row>
    <row r="40" spans="1:3" ht="13.5" thickBot="1">
      <c r="A40" s="182">
        <v>801</v>
      </c>
      <c r="B40" s="95" t="s">
        <v>179</v>
      </c>
      <c r="C40" s="96" t="s">
        <v>256</v>
      </c>
    </row>
    <row r="41" spans="1:3" ht="13.5" thickBot="1">
      <c r="A41" s="182">
        <v>801</v>
      </c>
      <c r="B41" s="168" t="s">
        <v>180</v>
      </c>
      <c r="C41" s="96" t="s">
        <v>257</v>
      </c>
    </row>
    <row r="42" spans="1:3" ht="13.5" thickBot="1">
      <c r="A42" s="182">
        <v>801</v>
      </c>
      <c r="B42" s="95" t="s">
        <v>258</v>
      </c>
      <c r="C42" s="96" t="s">
        <v>259</v>
      </c>
    </row>
    <row r="43" spans="1:3" ht="13.5" thickBot="1">
      <c r="A43" s="182">
        <v>801</v>
      </c>
      <c r="B43" s="95" t="s">
        <v>260</v>
      </c>
      <c r="C43" s="96" t="s">
        <v>261</v>
      </c>
    </row>
    <row r="44" spans="1:3" ht="13.5" thickBot="1">
      <c r="A44" s="182">
        <v>801</v>
      </c>
      <c r="B44" s="95" t="s">
        <v>262</v>
      </c>
      <c r="C44" s="96" t="s">
        <v>263</v>
      </c>
    </row>
    <row r="45" spans="1:3" ht="39" thickBot="1">
      <c r="A45" s="182">
        <v>801</v>
      </c>
      <c r="B45" s="95" t="s">
        <v>264</v>
      </c>
      <c r="C45" s="96" t="s">
        <v>265</v>
      </c>
    </row>
    <row r="46" spans="1:3" ht="26.25" thickBot="1">
      <c r="A46" s="182">
        <v>801</v>
      </c>
      <c r="B46" s="95" t="s">
        <v>266</v>
      </c>
      <c r="C46" s="96" t="s">
        <v>267</v>
      </c>
    </row>
    <row r="47" spans="1:3" ht="29.25" customHeight="1" thickBot="1">
      <c r="A47" s="182">
        <v>801</v>
      </c>
      <c r="B47" s="95" t="s">
        <v>268</v>
      </c>
      <c r="C47" s="96" t="s">
        <v>269</v>
      </c>
    </row>
    <row r="48" spans="1:3" ht="17.25" customHeight="1">
      <c r="A48" s="327">
        <v>801</v>
      </c>
      <c r="B48" s="327" t="s">
        <v>270</v>
      </c>
      <c r="C48" s="332" t="s">
        <v>271</v>
      </c>
    </row>
    <row r="49" spans="1:3" ht="13.5" customHeight="1" thickBot="1">
      <c r="A49" s="326"/>
      <c r="B49" s="326"/>
      <c r="C49" s="333"/>
    </row>
    <row r="50" spans="1:3" ht="12.75" customHeight="1">
      <c r="A50" s="327">
        <v>801</v>
      </c>
      <c r="B50" s="327" t="s">
        <v>272</v>
      </c>
      <c r="C50" s="332" t="s">
        <v>273</v>
      </c>
    </row>
    <row r="51" spans="1:3" ht="13.5" thickBot="1">
      <c r="A51" s="326"/>
      <c r="B51" s="326"/>
      <c r="C51" s="333"/>
    </row>
    <row r="52" spans="1:3" ht="12.75">
      <c r="A52" s="327">
        <v>801</v>
      </c>
      <c r="B52" s="327" t="s">
        <v>274</v>
      </c>
      <c r="C52" s="328" t="s">
        <v>275</v>
      </c>
    </row>
    <row r="53" spans="1:3" ht="13.5" thickBot="1">
      <c r="A53" s="326"/>
      <c r="B53" s="326"/>
      <c r="C53" s="330"/>
    </row>
    <row r="54" spans="1:3" ht="13.5" thickBot="1">
      <c r="A54" s="182">
        <v>801</v>
      </c>
      <c r="B54" s="95" t="s">
        <v>276</v>
      </c>
      <c r="C54" s="97" t="s">
        <v>277</v>
      </c>
    </row>
    <row r="55" spans="1:3" ht="32.25" customHeight="1" thickBot="1">
      <c r="A55" s="182">
        <v>801</v>
      </c>
      <c r="B55" s="168" t="s">
        <v>278</v>
      </c>
      <c r="C55" s="96" t="s">
        <v>279</v>
      </c>
    </row>
    <row r="56" spans="1:4" ht="43.5" customHeight="1">
      <c r="A56" s="336" t="s">
        <v>298</v>
      </c>
      <c r="B56" s="337"/>
      <c r="C56" s="338"/>
      <c r="D56" s="9"/>
    </row>
    <row r="57" spans="1:4" ht="12.75">
      <c r="A57" s="70" t="s">
        <v>181</v>
      </c>
      <c r="B57" s="183" t="s">
        <v>9</v>
      </c>
      <c r="C57" s="98" t="s">
        <v>230</v>
      </c>
      <c r="D57" s="9"/>
    </row>
    <row r="58" spans="1:4" ht="12.75">
      <c r="A58" s="74"/>
      <c r="B58" s="75"/>
      <c r="C58" s="76"/>
      <c r="D58" s="9"/>
    </row>
    <row r="59" spans="2:5" ht="18.75">
      <c r="B59" s="339"/>
      <c r="C59" s="339"/>
      <c r="D59" s="339"/>
      <c r="E59" s="339"/>
    </row>
    <row r="60" spans="1:5" ht="104.25" customHeight="1">
      <c r="A60" s="340"/>
      <c r="B60" s="340"/>
      <c r="C60" s="340"/>
      <c r="D60" s="77"/>
      <c r="E60" s="77"/>
    </row>
  </sheetData>
  <sheetProtection/>
  <mergeCells count="38">
    <mergeCell ref="A56:C56"/>
    <mergeCell ref="B59:E59"/>
    <mergeCell ref="A60:C60"/>
    <mergeCell ref="A48:A49"/>
    <mergeCell ref="B48:B49"/>
    <mergeCell ref="C48:C49"/>
    <mergeCell ref="A50:A51"/>
    <mergeCell ref="B50:B51"/>
    <mergeCell ref="C50:C51"/>
    <mergeCell ref="A37:A38"/>
    <mergeCell ref="B37:B38"/>
    <mergeCell ref="C37:C38"/>
    <mergeCell ref="A52:A53"/>
    <mergeCell ref="B52:B53"/>
    <mergeCell ref="C52:C53"/>
    <mergeCell ref="A34:A35"/>
    <mergeCell ref="B34:B35"/>
    <mergeCell ref="C34:C35"/>
    <mergeCell ref="C16:C17"/>
    <mergeCell ref="A19:A20"/>
    <mergeCell ref="C19:C20"/>
    <mergeCell ref="C32:C33"/>
    <mergeCell ref="B8:B9"/>
    <mergeCell ref="B13:B14"/>
    <mergeCell ref="B16:B17"/>
    <mergeCell ref="A21:A22"/>
    <mergeCell ref="C21:C22"/>
    <mergeCell ref="A32:A33"/>
    <mergeCell ref="A4:C4"/>
    <mergeCell ref="A7:C7"/>
    <mergeCell ref="B19:B20"/>
    <mergeCell ref="B21:B22"/>
    <mergeCell ref="B32:B33"/>
    <mergeCell ref="A8:A9"/>
    <mergeCell ref="C8:C9"/>
    <mergeCell ref="A13:A14"/>
    <mergeCell ref="C13:C14"/>
    <mergeCell ref="A16:A17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49" r:id="rId1"/>
  <rowBreaks count="1" manualBreakCount="1">
    <brk id="4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15"/>
  <sheetViews>
    <sheetView view="pageBreakPreview" zoomScaleNormal="84" zoomScaleSheetLayoutView="100" zoomScalePageLayoutView="0" workbookViewId="0" topLeftCell="A7">
      <selection activeCell="A56" sqref="A56"/>
    </sheetView>
  </sheetViews>
  <sheetFormatPr defaultColWidth="36.00390625" defaultRowHeight="12.75"/>
  <cols>
    <col min="1" max="1" width="57.75390625" style="208" customWidth="1"/>
    <col min="2" max="2" width="7.375" style="209" customWidth="1"/>
    <col min="3" max="3" width="6.75390625" style="209" customWidth="1"/>
    <col min="4" max="4" width="16.375" style="209" customWidth="1"/>
    <col min="5" max="5" width="8.875" style="209" customWidth="1"/>
    <col min="6" max="6" width="10.625" style="244" customWidth="1"/>
    <col min="7" max="7" width="9.125" style="207" hidden="1" customWidth="1"/>
    <col min="8" max="249" width="9.125" style="207" customWidth="1"/>
    <col min="250" max="250" width="3.625" style="207" customWidth="1"/>
    <col min="251" max="16384" width="36.00390625" style="207" customWidth="1"/>
  </cols>
  <sheetData>
    <row r="1" spans="1:9" ht="73.5" customHeight="1">
      <c r="A1" s="23"/>
      <c r="B1" s="365" t="s">
        <v>393</v>
      </c>
      <c r="C1" s="365"/>
      <c r="D1" s="365"/>
      <c r="E1" s="365"/>
      <c r="F1" s="365"/>
      <c r="G1" s="365"/>
      <c r="H1" s="365"/>
      <c r="I1" s="365"/>
    </row>
    <row r="2" ht="16.5" customHeight="1">
      <c r="F2" s="79"/>
    </row>
    <row r="3" spans="1:6" s="210" customFormat="1" ht="102.75" customHeight="1">
      <c r="A3" s="368" t="s">
        <v>371</v>
      </c>
      <c r="B3" s="368"/>
      <c r="C3" s="368"/>
      <c r="D3" s="368"/>
      <c r="E3" s="368"/>
      <c r="F3" s="368"/>
    </row>
    <row r="4" spans="1:6" s="211" customFormat="1" ht="15.75">
      <c r="A4" s="80"/>
      <c r="B4" s="80"/>
      <c r="C4" s="80"/>
      <c r="D4" s="81"/>
      <c r="E4" s="82"/>
      <c r="F4" s="113" t="s">
        <v>201</v>
      </c>
    </row>
    <row r="5" spans="1:6" s="55" customFormat="1" ht="81.75" customHeight="1">
      <c r="A5" s="169" t="s">
        <v>53</v>
      </c>
      <c r="B5" s="100" t="s">
        <v>119</v>
      </c>
      <c r="C5" s="100" t="s">
        <v>120</v>
      </c>
      <c r="D5" s="100" t="s">
        <v>121</v>
      </c>
      <c r="E5" s="100" t="s">
        <v>122</v>
      </c>
      <c r="F5" s="212" t="s">
        <v>236</v>
      </c>
    </row>
    <row r="6" spans="1:6" s="54" customFormat="1" ht="12.75">
      <c r="A6" s="169">
        <v>1</v>
      </c>
      <c r="B6" s="100" t="s">
        <v>360</v>
      </c>
      <c r="C6" s="100" t="s">
        <v>54</v>
      </c>
      <c r="D6" s="100" t="s">
        <v>55</v>
      </c>
      <c r="E6" s="100" t="s">
        <v>56</v>
      </c>
      <c r="F6" s="213">
        <v>6</v>
      </c>
    </row>
    <row r="7" spans="1:6" s="54" customFormat="1" ht="12.75">
      <c r="A7" s="214" t="s">
        <v>361</v>
      </c>
      <c r="B7" s="100"/>
      <c r="C7" s="100"/>
      <c r="D7" s="100"/>
      <c r="E7" s="100"/>
      <c r="F7" s="213"/>
    </row>
    <row r="8" spans="1:6" s="211" customFormat="1" ht="12.75">
      <c r="A8" s="215" t="s">
        <v>123</v>
      </c>
      <c r="B8" s="145" t="s">
        <v>125</v>
      </c>
      <c r="C8" s="145"/>
      <c r="D8" s="145"/>
      <c r="E8" s="145"/>
      <c r="F8" s="216">
        <f>F9+F29+F42+F19+F50</f>
        <v>4871.303400000001</v>
      </c>
    </row>
    <row r="9" spans="1:9" s="218" customFormat="1" ht="34.5" customHeight="1">
      <c r="A9" s="215" t="s">
        <v>50</v>
      </c>
      <c r="B9" s="145" t="s">
        <v>125</v>
      </c>
      <c r="C9" s="145" t="s">
        <v>126</v>
      </c>
      <c r="D9" s="145"/>
      <c r="E9" s="145"/>
      <c r="F9" s="216">
        <f>F10</f>
        <v>812.47632</v>
      </c>
      <c r="I9" s="219"/>
    </row>
    <row r="10" spans="1:6" s="211" customFormat="1" ht="30.75" customHeight="1">
      <c r="A10" s="220" t="s">
        <v>323</v>
      </c>
      <c r="B10" s="221" t="s">
        <v>125</v>
      </c>
      <c r="C10" s="221" t="s">
        <v>126</v>
      </c>
      <c r="D10" s="222" t="s">
        <v>324</v>
      </c>
      <c r="E10" s="221"/>
      <c r="F10" s="219">
        <f>F11</f>
        <v>812.47632</v>
      </c>
    </row>
    <row r="11" spans="1:6" s="211" customFormat="1" ht="17.25" customHeight="1">
      <c r="A11" s="220" t="s">
        <v>129</v>
      </c>
      <c r="B11" s="221" t="s">
        <v>125</v>
      </c>
      <c r="C11" s="221" t="s">
        <v>126</v>
      </c>
      <c r="D11" s="221" t="s">
        <v>185</v>
      </c>
      <c r="E11" s="221"/>
      <c r="F11" s="219">
        <f>F15+F16+F17</f>
        <v>812.47632</v>
      </c>
    </row>
    <row r="12" spans="1:6" s="211" customFormat="1" ht="26.25" customHeight="1">
      <c r="A12" s="220" t="s">
        <v>325</v>
      </c>
      <c r="B12" s="221" t="s">
        <v>125</v>
      </c>
      <c r="C12" s="221" t="s">
        <v>126</v>
      </c>
      <c r="D12" s="222" t="s">
        <v>322</v>
      </c>
      <c r="E12" s="221"/>
      <c r="F12" s="219">
        <f>F15+F16+F17</f>
        <v>812.47632</v>
      </c>
    </row>
    <row r="13" spans="1:6" s="211" customFormat="1" ht="26.25" customHeight="1">
      <c r="A13" s="220" t="s">
        <v>335</v>
      </c>
      <c r="B13" s="221" t="s">
        <v>125</v>
      </c>
      <c r="C13" s="221" t="s">
        <v>126</v>
      </c>
      <c r="D13" s="222" t="s">
        <v>314</v>
      </c>
      <c r="E13" s="221"/>
      <c r="F13" s="219">
        <f>F14</f>
        <v>812.47632</v>
      </c>
    </row>
    <row r="14" spans="1:6" s="211" customFormat="1" ht="26.25" customHeight="1">
      <c r="A14" s="220" t="s">
        <v>331</v>
      </c>
      <c r="B14" s="221" t="s">
        <v>125</v>
      </c>
      <c r="C14" s="221" t="s">
        <v>126</v>
      </c>
      <c r="D14" s="222" t="s">
        <v>313</v>
      </c>
      <c r="E14" s="221"/>
      <c r="F14" s="219">
        <f>F15+F16</f>
        <v>812.47632</v>
      </c>
    </row>
    <row r="15" spans="1:9" s="211" customFormat="1" ht="12.75">
      <c r="A15" s="220" t="s">
        <v>186</v>
      </c>
      <c r="B15" s="221" t="s">
        <v>125</v>
      </c>
      <c r="C15" s="221" t="s">
        <v>126</v>
      </c>
      <c r="D15" s="222" t="s">
        <v>313</v>
      </c>
      <c r="E15" s="221" t="s">
        <v>128</v>
      </c>
      <c r="F15" s="219">
        <v>624.02</v>
      </c>
      <c r="I15" s="207"/>
    </row>
    <row r="16" spans="1:9" s="211" customFormat="1" ht="18" customHeight="1">
      <c r="A16" s="220" t="s">
        <v>187</v>
      </c>
      <c r="B16" s="221" t="s">
        <v>125</v>
      </c>
      <c r="C16" s="221" t="s">
        <v>126</v>
      </c>
      <c r="D16" s="222" t="s">
        <v>313</v>
      </c>
      <c r="E16" s="221" t="s">
        <v>182</v>
      </c>
      <c r="F16" s="219">
        <v>188.45632</v>
      </c>
      <c r="I16" s="207"/>
    </row>
    <row r="17" spans="1:9" s="211" customFormat="1" ht="25.5">
      <c r="A17" s="220" t="s">
        <v>189</v>
      </c>
      <c r="B17" s="221" t="s">
        <v>125</v>
      </c>
      <c r="C17" s="221" t="s">
        <v>126</v>
      </c>
      <c r="D17" s="222" t="s">
        <v>313</v>
      </c>
      <c r="E17" s="221" t="s">
        <v>133</v>
      </c>
      <c r="F17" s="219">
        <v>0</v>
      </c>
      <c r="I17" s="207"/>
    </row>
    <row r="18" spans="1:7" s="225" customFormat="1" ht="39" hidden="1">
      <c r="A18" s="223" t="s">
        <v>49</v>
      </c>
      <c r="B18" s="224" t="s">
        <v>130</v>
      </c>
      <c r="C18" s="224"/>
      <c r="D18" s="224"/>
      <c r="E18" s="224"/>
      <c r="F18" s="219">
        <f>F19</f>
        <v>812.47632</v>
      </c>
      <c r="G18" s="211"/>
    </row>
    <row r="19" spans="1:7" s="225" customFormat="1" ht="42.75" customHeight="1">
      <c r="A19" s="246" t="s">
        <v>49</v>
      </c>
      <c r="B19" s="226" t="s">
        <v>125</v>
      </c>
      <c r="C19" s="226" t="s">
        <v>131</v>
      </c>
      <c r="D19" s="224"/>
      <c r="E19" s="227"/>
      <c r="F19" s="228">
        <f>F20</f>
        <v>812.47632</v>
      </c>
      <c r="G19" s="211"/>
    </row>
    <row r="20" spans="1:7" s="225" customFormat="1" ht="30" customHeight="1" hidden="1">
      <c r="A20" s="229" t="s">
        <v>132</v>
      </c>
      <c r="B20" s="190" t="s">
        <v>125</v>
      </c>
      <c r="C20" s="190" t="s">
        <v>131</v>
      </c>
      <c r="D20" s="222"/>
      <c r="E20" s="230"/>
      <c r="F20" s="219">
        <f>F24+F27</f>
        <v>812.47632</v>
      </c>
      <c r="G20" s="211"/>
    </row>
    <row r="21" spans="1:7" s="225" customFormat="1" ht="19.5" customHeight="1">
      <c r="A21" s="220" t="s">
        <v>323</v>
      </c>
      <c r="B21" s="221" t="s">
        <v>125</v>
      </c>
      <c r="C21" s="221" t="s">
        <v>131</v>
      </c>
      <c r="D21" s="222" t="s">
        <v>324</v>
      </c>
      <c r="E21" s="230"/>
      <c r="F21" s="219">
        <f>F24</f>
        <v>812.47632</v>
      </c>
      <c r="G21" s="211"/>
    </row>
    <row r="22" spans="1:7" s="225" customFormat="1" ht="21" customHeight="1">
      <c r="A22" s="220" t="s">
        <v>132</v>
      </c>
      <c r="B22" s="221" t="s">
        <v>125</v>
      </c>
      <c r="C22" s="221" t="s">
        <v>131</v>
      </c>
      <c r="D22" s="222" t="s">
        <v>334</v>
      </c>
      <c r="E22" s="230"/>
      <c r="F22" s="219">
        <f>F24</f>
        <v>812.47632</v>
      </c>
      <c r="G22" s="211"/>
    </row>
    <row r="23" spans="1:7" s="225" customFormat="1" ht="30" customHeight="1">
      <c r="A23" s="231" t="s">
        <v>342</v>
      </c>
      <c r="B23" s="221" t="s">
        <v>125</v>
      </c>
      <c r="C23" s="221" t="s">
        <v>131</v>
      </c>
      <c r="D23" s="222" t="s">
        <v>316</v>
      </c>
      <c r="E23" s="230"/>
      <c r="F23" s="219">
        <f>F24</f>
        <v>812.47632</v>
      </c>
      <c r="G23" s="211"/>
    </row>
    <row r="24" spans="1:7" s="225" customFormat="1" ht="30.75" customHeight="1">
      <c r="A24" s="229" t="s">
        <v>331</v>
      </c>
      <c r="B24" s="190" t="s">
        <v>125</v>
      </c>
      <c r="C24" s="190" t="s">
        <v>131</v>
      </c>
      <c r="D24" s="222" t="s">
        <v>315</v>
      </c>
      <c r="E24" s="230"/>
      <c r="F24" s="219">
        <f>F25+F26</f>
        <v>812.47632</v>
      </c>
      <c r="G24" s="211"/>
    </row>
    <row r="25" spans="1:7" s="225" customFormat="1" ht="18.75" customHeight="1">
      <c r="A25" s="229" t="s">
        <v>186</v>
      </c>
      <c r="B25" s="190" t="s">
        <v>125</v>
      </c>
      <c r="C25" s="190" t="s">
        <v>131</v>
      </c>
      <c r="D25" s="222" t="s">
        <v>315</v>
      </c>
      <c r="E25" s="230" t="s">
        <v>128</v>
      </c>
      <c r="F25" s="219">
        <v>624.02</v>
      </c>
      <c r="G25" s="211"/>
    </row>
    <row r="26" spans="1:7" s="225" customFormat="1" ht="21.75" customHeight="1">
      <c r="A26" s="229" t="s">
        <v>200</v>
      </c>
      <c r="B26" s="190" t="s">
        <v>125</v>
      </c>
      <c r="C26" s="190" t="s">
        <v>131</v>
      </c>
      <c r="D26" s="222" t="s">
        <v>315</v>
      </c>
      <c r="E26" s="230" t="s">
        <v>182</v>
      </c>
      <c r="F26" s="219">
        <v>188.45632</v>
      </c>
      <c r="G26" s="211"/>
    </row>
    <row r="27" spans="1:7" s="225" customFormat="1" ht="40.5" customHeight="1" hidden="1">
      <c r="A27" s="232" t="s">
        <v>142</v>
      </c>
      <c r="B27" s="190" t="s">
        <v>125</v>
      </c>
      <c r="C27" s="190" t="s">
        <v>131</v>
      </c>
      <c r="D27" s="222" t="s">
        <v>212</v>
      </c>
      <c r="E27" s="230" t="s">
        <v>136</v>
      </c>
      <c r="F27" s="219">
        <v>0</v>
      </c>
      <c r="G27" s="211"/>
    </row>
    <row r="28" spans="1:6" s="225" customFormat="1" ht="54" customHeight="1" hidden="1">
      <c r="A28" s="220" t="s">
        <v>48</v>
      </c>
      <c r="B28" s="221" t="s">
        <v>125</v>
      </c>
      <c r="C28" s="221"/>
      <c r="D28" s="221"/>
      <c r="E28" s="221"/>
      <c r="F28" s="219">
        <f>F29</f>
        <v>1125.423</v>
      </c>
    </row>
    <row r="29" spans="1:6" ht="38.25" customHeight="1">
      <c r="A29" s="246" t="s">
        <v>48</v>
      </c>
      <c r="B29" s="233" t="s">
        <v>125</v>
      </c>
      <c r="C29" s="233" t="s">
        <v>134</v>
      </c>
      <c r="D29" s="233"/>
      <c r="E29" s="233"/>
      <c r="F29" s="216">
        <f>F32</f>
        <v>1125.423</v>
      </c>
    </row>
    <row r="30" spans="1:6" ht="35.25" customHeight="1">
      <c r="A30" s="234" t="s">
        <v>366</v>
      </c>
      <c r="B30" s="221" t="s">
        <v>125</v>
      </c>
      <c r="C30" s="221" t="s">
        <v>134</v>
      </c>
      <c r="D30" s="221" t="s">
        <v>349</v>
      </c>
      <c r="E30" s="233"/>
      <c r="F30" s="219">
        <f>F31</f>
        <v>1125.423</v>
      </c>
    </row>
    <row r="31" spans="1:6" ht="35.25" customHeight="1">
      <c r="A31" s="235" t="s">
        <v>370</v>
      </c>
      <c r="B31" s="221" t="s">
        <v>125</v>
      </c>
      <c r="C31" s="221" t="s">
        <v>134</v>
      </c>
      <c r="D31" s="221" t="s">
        <v>348</v>
      </c>
      <c r="E31" s="233"/>
      <c r="F31" s="219">
        <f>F32</f>
        <v>1125.423</v>
      </c>
    </row>
    <row r="32" spans="1:6" ht="25.5">
      <c r="A32" s="220" t="s">
        <v>367</v>
      </c>
      <c r="B32" s="221" t="s">
        <v>125</v>
      </c>
      <c r="C32" s="221" t="s">
        <v>134</v>
      </c>
      <c r="D32" s="221" t="s">
        <v>317</v>
      </c>
      <c r="E32" s="221"/>
      <c r="F32" s="219">
        <f>F33+F36</f>
        <v>1125.423</v>
      </c>
    </row>
    <row r="33" spans="1:6" ht="25.5">
      <c r="A33" s="220" t="s">
        <v>331</v>
      </c>
      <c r="B33" s="221" t="s">
        <v>125</v>
      </c>
      <c r="C33" s="221" t="s">
        <v>134</v>
      </c>
      <c r="D33" s="221" t="s">
        <v>310</v>
      </c>
      <c r="E33" s="221"/>
      <c r="F33" s="219">
        <f>F34+F35+F37+F38+F39+F40</f>
        <v>1125.423</v>
      </c>
    </row>
    <row r="34" spans="1:6" ht="12.75">
      <c r="A34" s="232" t="s">
        <v>186</v>
      </c>
      <c r="B34" s="221" t="s">
        <v>125</v>
      </c>
      <c r="C34" s="221" t="s">
        <v>134</v>
      </c>
      <c r="D34" s="221" t="s">
        <v>310</v>
      </c>
      <c r="E34" s="236" t="s">
        <v>128</v>
      </c>
      <c r="F34" s="219">
        <v>743.52</v>
      </c>
    </row>
    <row r="35" spans="1:6" ht="38.25">
      <c r="A35" s="232" t="s">
        <v>188</v>
      </c>
      <c r="B35" s="221" t="s">
        <v>125</v>
      </c>
      <c r="C35" s="221" t="s">
        <v>134</v>
      </c>
      <c r="D35" s="221" t="s">
        <v>310</v>
      </c>
      <c r="E35" s="236" t="s">
        <v>182</v>
      </c>
      <c r="F35" s="219">
        <v>224.543</v>
      </c>
    </row>
    <row r="36" spans="1:6" ht="25.5">
      <c r="A36" s="232" t="s">
        <v>189</v>
      </c>
      <c r="B36" s="221" t="s">
        <v>125</v>
      </c>
      <c r="C36" s="221" t="s">
        <v>134</v>
      </c>
      <c r="D36" s="221" t="s">
        <v>310</v>
      </c>
      <c r="E36" s="190" t="s">
        <v>133</v>
      </c>
      <c r="F36" s="219">
        <v>0</v>
      </c>
    </row>
    <row r="37" spans="1:6" ht="25.5">
      <c r="A37" s="232" t="s">
        <v>142</v>
      </c>
      <c r="B37" s="221" t="s">
        <v>125</v>
      </c>
      <c r="C37" s="221" t="s">
        <v>134</v>
      </c>
      <c r="D37" s="221" t="s">
        <v>310</v>
      </c>
      <c r="E37" s="190">
        <v>244</v>
      </c>
      <c r="F37" s="219">
        <v>100</v>
      </c>
    </row>
    <row r="38" spans="1:6" ht="76.5">
      <c r="A38" s="232" t="s">
        <v>190</v>
      </c>
      <c r="B38" s="221" t="s">
        <v>125</v>
      </c>
      <c r="C38" s="221" t="s">
        <v>134</v>
      </c>
      <c r="D38" s="221" t="s">
        <v>310</v>
      </c>
      <c r="E38" s="236" t="s">
        <v>191</v>
      </c>
      <c r="F38" s="219">
        <v>0</v>
      </c>
    </row>
    <row r="39" spans="1:6" ht="12.75">
      <c r="A39" s="232" t="s">
        <v>137</v>
      </c>
      <c r="B39" s="221" t="s">
        <v>125</v>
      </c>
      <c r="C39" s="221" t="s">
        <v>134</v>
      </c>
      <c r="D39" s="221" t="s">
        <v>310</v>
      </c>
      <c r="E39" s="236" t="s">
        <v>138</v>
      </c>
      <c r="F39" s="219">
        <v>57.36</v>
      </c>
    </row>
    <row r="40" spans="1:6" ht="12.75">
      <c r="A40" s="232" t="s">
        <v>192</v>
      </c>
      <c r="B40" s="221" t="s">
        <v>125</v>
      </c>
      <c r="C40" s="221" t="s">
        <v>134</v>
      </c>
      <c r="D40" s="221" t="s">
        <v>310</v>
      </c>
      <c r="E40" s="236" t="s">
        <v>139</v>
      </c>
      <c r="F40" s="219"/>
    </row>
    <row r="41" spans="1:6" ht="12.75" hidden="1">
      <c r="A41" s="232"/>
      <c r="B41" s="221"/>
      <c r="C41" s="221"/>
      <c r="D41" s="221"/>
      <c r="E41" s="236"/>
      <c r="F41" s="219"/>
    </row>
    <row r="42" spans="1:6" ht="12.75">
      <c r="A42" s="237" t="s">
        <v>47</v>
      </c>
      <c r="B42" s="233" t="s">
        <v>125</v>
      </c>
      <c r="C42" s="233" t="s">
        <v>140</v>
      </c>
      <c r="D42" s="233"/>
      <c r="E42" s="233"/>
      <c r="F42" s="216">
        <f>F47</f>
        <v>5</v>
      </c>
    </row>
    <row r="43" spans="1:6" ht="25.5">
      <c r="A43" s="234" t="s">
        <v>366</v>
      </c>
      <c r="B43" s="221" t="s">
        <v>125</v>
      </c>
      <c r="C43" s="221" t="s">
        <v>140</v>
      </c>
      <c r="D43" s="221" t="s">
        <v>349</v>
      </c>
      <c r="E43" s="233"/>
      <c r="F43" s="219">
        <f>F44</f>
        <v>5</v>
      </c>
    </row>
    <row r="44" spans="1:6" ht="12.75">
      <c r="A44" s="234" t="s">
        <v>351</v>
      </c>
      <c r="B44" s="221" t="s">
        <v>125</v>
      </c>
      <c r="C44" s="221" t="s">
        <v>140</v>
      </c>
      <c r="D44" s="221" t="s">
        <v>350</v>
      </c>
      <c r="E44" s="233"/>
      <c r="F44" s="219">
        <f>F45</f>
        <v>5</v>
      </c>
    </row>
    <row r="45" spans="1:6" ht="25.5">
      <c r="A45" s="231" t="s">
        <v>346</v>
      </c>
      <c r="B45" s="238" t="s">
        <v>125</v>
      </c>
      <c r="C45" s="238" t="s">
        <v>140</v>
      </c>
      <c r="D45" s="221" t="s">
        <v>347</v>
      </c>
      <c r="E45" s="233"/>
      <c r="F45" s="219">
        <f>F46</f>
        <v>5</v>
      </c>
    </row>
    <row r="46" spans="1:6" ht="12.75">
      <c r="A46" s="231" t="s">
        <v>352</v>
      </c>
      <c r="B46" s="238" t="s">
        <v>125</v>
      </c>
      <c r="C46" s="238" t="s">
        <v>140</v>
      </c>
      <c r="D46" s="221" t="s">
        <v>345</v>
      </c>
      <c r="E46" s="238"/>
      <c r="F46" s="219">
        <f>F47</f>
        <v>5</v>
      </c>
    </row>
    <row r="47" spans="1:6" ht="25.5">
      <c r="A47" s="234" t="s">
        <v>374</v>
      </c>
      <c r="B47" s="221" t="s">
        <v>125</v>
      </c>
      <c r="C47" s="221" t="s">
        <v>140</v>
      </c>
      <c r="D47" s="221" t="s">
        <v>308</v>
      </c>
      <c r="E47" s="221"/>
      <c r="F47" s="219">
        <f>F48</f>
        <v>5</v>
      </c>
    </row>
    <row r="48" spans="1:7" ht="12.75">
      <c r="A48" s="247" t="s">
        <v>303</v>
      </c>
      <c r="B48" s="221" t="s">
        <v>125</v>
      </c>
      <c r="C48" s="221" t="s">
        <v>140</v>
      </c>
      <c r="D48" s="221" t="s">
        <v>308</v>
      </c>
      <c r="E48" s="100" t="s">
        <v>229</v>
      </c>
      <c r="F48" s="219">
        <v>5</v>
      </c>
      <c r="G48" s="207" t="s">
        <v>193</v>
      </c>
    </row>
    <row r="49" spans="1:6" ht="12.75" hidden="1">
      <c r="A49" s="248" t="s">
        <v>293</v>
      </c>
      <c r="B49" s="233" t="s">
        <v>125</v>
      </c>
      <c r="C49" s="233"/>
      <c r="D49" s="233"/>
      <c r="E49" s="233"/>
      <c r="F49" s="219">
        <f>F50</f>
        <v>2115.92776</v>
      </c>
    </row>
    <row r="50" spans="1:6" ht="12.75">
      <c r="A50" s="248" t="s">
        <v>293</v>
      </c>
      <c r="B50" s="233" t="s">
        <v>125</v>
      </c>
      <c r="C50" s="233" t="s">
        <v>295</v>
      </c>
      <c r="D50" s="221"/>
      <c r="E50" s="233"/>
      <c r="F50" s="216">
        <f>F53</f>
        <v>2115.92776</v>
      </c>
    </row>
    <row r="51" spans="1:6" ht="25.5">
      <c r="A51" s="234" t="s">
        <v>366</v>
      </c>
      <c r="B51" s="221" t="s">
        <v>125</v>
      </c>
      <c r="C51" s="221" t="s">
        <v>295</v>
      </c>
      <c r="D51" s="221" t="s">
        <v>349</v>
      </c>
      <c r="E51" s="233"/>
      <c r="F51" s="219">
        <f>F52</f>
        <v>2115.92776</v>
      </c>
    </row>
    <row r="52" spans="1:6" ht="25.5">
      <c r="A52" s="235" t="s">
        <v>370</v>
      </c>
      <c r="B52" s="221" t="s">
        <v>125</v>
      </c>
      <c r="C52" s="221" t="s">
        <v>295</v>
      </c>
      <c r="D52" s="221" t="s">
        <v>348</v>
      </c>
      <c r="E52" s="233"/>
      <c r="F52" s="219">
        <f>F53</f>
        <v>2115.92776</v>
      </c>
    </row>
    <row r="53" spans="1:6" ht="25.5">
      <c r="A53" s="220" t="s">
        <v>367</v>
      </c>
      <c r="B53" s="221" t="s">
        <v>125</v>
      </c>
      <c r="C53" s="221" t="s">
        <v>295</v>
      </c>
      <c r="D53" s="221" t="s">
        <v>317</v>
      </c>
      <c r="E53" s="233"/>
      <c r="F53" s="219">
        <f>F54+F58</f>
        <v>2115.92776</v>
      </c>
    </row>
    <row r="54" spans="1:6" ht="25.5">
      <c r="A54" s="220" t="s">
        <v>331</v>
      </c>
      <c r="B54" s="221" t="s">
        <v>125</v>
      </c>
      <c r="C54" s="221" t="s">
        <v>295</v>
      </c>
      <c r="D54" s="221" t="s">
        <v>310</v>
      </c>
      <c r="E54" s="221"/>
      <c r="F54" s="219">
        <f>F55+F56+F57</f>
        <v>1983.22776</v>
      </c>
    </row>
    <row r="55" spans="1:6" ht="12.75">
      <c r="A55" s="232" t="s">
        <v>183</v>
      </c>
      <c r="B55" s="221" t="s">
        <v>125</v>
      </c>
      <c r="C55" s="221" t="s">
        <v>295</v>
      </c>
      <c r="D55" s="221" t="s">
        <v>310</v>
      </c>
      <c r="E55" s="221" t="s">
        <v>141</v>
      </c>
      <c r="F55" s="219">
        <f>1511.84+0.01</f>
        <v>1511.85</v>
      </c>
    </row>
    <row r="56" spans="1:6" ht="38.25">
      <c r="A56" s="232" t="s">
        <v>196</v>
      </c>
      <c r="B56" s="221" t="s">
        <v>125</v>
      </c>
      <c r="C56" s="221" t="s">
        <v>295</v>
      </c>
      <c r="D56" s="221" t="s">
        <v>310</v>
      </c>
      <c r="E56" s="221" t="s">
        <v>184</v>
      </c>
      <c r="F56" s="219">
        <v>456.37776</v>
      </c>
    </row>
    <row r="57" spans="1:7" ht="25.5">
      <c r="A57" s="239" t="s">
        <v>326</v>
      </c>
      <c r="B57" s="221" t="s">
        <v>125</v>
      </c>
      <c r="C57" s="221" t="s">
        <v>295</v>
      </c>
      <c r="D57" s="221" t="s">
        <v>310</v>
      </c>
      <c r="E57" s="221" t="s">
        <v>136</v>
      </c>
      <c r="F57" s="212">
        <v>15</v>
      </c>
      <c r="G57" s="245">
        <v>6.95</v>
      </c>
    </row>
    <row r="58" spans="1:6" ht="25.5">
      <c r="A58" s="239" t="s">
        <v>368</v>
      </c>
      <c r="B58" s="221" t="s">
        <v>125</v>
      </c>
      <c r="C58" s="221" t="s">
        <v>295</v>
      </c>
      <c r="D58" s="221" t="s">
        <v>311</v>
      </c>
      <c r="E58" s="221"/>
      <c r="F58" s="219">
        <f>F59</f>
        <v>132.7</v>
      </c>
    </row>
    <row r="59" spans="1:6" ht="25.5">
      <c r="A59" s="239" t="s">
        <v>326</v>
      </c>
      <c r="B59" s="221" t="s">
        <v>125</v>
      </c>
      <c r="C59" s="221" t="s">
        <v>295</v>
      </c>
      <c r="D59" s="221" t="s">
        <v>311</v>
      </c>
      <c r="E59" s="221" t="s">
        <v>136</v>
      </c>
      <c r="F59" s="219">
        <v>132.7</v>
      </c>
    </row>
    <row r="60" spans="1:6" ht="12.75">
      <c r="A60" s="237" t="s">
        <v>148</v>
      </c>
      <c r="B60" s="233" t="s">
        <v>126</v>
      </c>
      <c r="C60" s="233"/>
      <c r="D60" s="233"/>
      <c r="E60" s="233"/>
      <c r="F60" s="216">
        <f>F61</f>
        <v>212.9</v>
      </c>
    </row>
    <row r="61" spans="1:6" ht="12.75">
      <c r="A61" s="237" t="s">
        <v>62</v>
      </c>
      <c r="B61" s="233" t="s">
        <v>126</v>
      </c>
      <c r="C61" s="233" t="s">
        <v>131</v>
      </c>
      <c r="D61" s="233"/>
      <c r="E61" s="233"/>
      <c r="F61" s="216">
        <f>F62</f>
        <v>212.9</v>
      </c>
    </row>
    <row r="62" spans="1:6" ht="76.5">
      <c r="A62" s="247" t="s">
        <v>369</v>
      </c>
      <c r="B62" s="221" t="s">
        <v>126</v>
      </c>
      <c r="C62" s="221" t="s">
        <v>131</v>
      </c>
      <c r="D62" s="221" t="s">
        <v>309</v>
      </c>
      <c r="E62" s="221"/>
      <c r="F62" s="219">
        <f>F63+F64+F65</f>
        <v>212.9</v>
      </c>
    </row>
    <row r="63" spans="1:7" ht="12.75">
      <c r="A63" s="232" t="s">
        <v>186</v>
      </c>
      <c r="B63" s="221" t="s">
        <v>126</v>
      </c>
      <c r="C63" s="221" t="s">
        <v>131</v>
      </c>
      <c r="D63" s="221" t="s">
        <v>309</v>
      </c>
      <c r="E63" s="236" t="s">
        <v>128</v>
      </c>
      <c r="F63" s="219">
        <v>163.52</v>
      </c>
      <c r="G63" s="207" t="s">
        <v>195</v>
      </c>
    </row>
    <row r="64" spans="1:7" ht="38.25">
      <c r="A64" s="232" t="s">
        <v>188</v>
      </c>
      <c r="B64" s="221" t="s">
        <v>126</v>
      </c>
      <c r="C64" s="221" t="s">
        <v>131</v>
      </c>
      <c r="D64" s="221" t="s">
        <v>309</v>
      </c>
      <c r="E64" s="236" t="s">
        <v>182</v>
      </c>
      <c r="F64" s="219">
        <v>49.38</v>
      </c>
      <c r="G64" s="207" t="s">
        <v>195</v>
      </c>
    </row>
    <row r="65" spans="1:7" ht="25.5" hidden="1">
      <c r="A65" s="247" t="s">
        <v>142</v>
      </c>
      <c r="B65" s="221" t="s">
        <v>126</v>
      </c>
      <c r="C65" s="221" t="s">
        <v>131</v>
      </c>
      <c r="D65" s="221" t="s">
        <v>194</v>
      </c>
      <c r="E65" s="221" t="s">
        <v>136</v>
      </c>
      <c r="F65" s="219">
        <v>0</v>
      </c>
      <c r="G65" s="207" t="s">
        <v>195</v>
      </c>
    </row>
    <row r="66" spans="1:6" ht="25.5" customHeight="1">
      <c r="A66" s="237" t="s">
        <v>214</v>
      </c>
      <c r="B66" s="233" t="s">
        <v>131</v>
      </c>
      <c r="C66" s="233"/>
      <c r="D66" s="233"/>
      <c r="E66" s="233"/>
      <c r="F66" s="216">
        <f>F67+F74</f>
        <v>139.28</v>
      </c>
    </row>
    <row r="67" spans="1:6" ht="33.75" customHeight="1">
      <c r="A67" s="237" t="s">
        <v>101</v>
      </c>
      <c r="B67" s="233" t="s">
        <v>131</v>
      </c>
      <c r="C67" s="233" t="s">
        <v>213</v>
      </c>
      <c r="D67" s="233"/>
      <c r="E67" s="233"/>
      <c r="F67" s="216">
        <f>F70</f>
        <v>124.28</v>
      </c>
    </row>
    <row r="68" spans="1:6" ht="33.75" customHeight="1">
      <c r="A68" s="234" t="s">
        <v>366</v>
      </c>
      <c r="B68" s="221" t="s">
        <v>131</v>
      </c>
      <c r="C68" s="221" t="s">
        <v>213</v>
      </c>
      <c r="D68" s="221" t="s">
        <v>349</v>
      </c>
      <c r="E68" s="233"/>
      <c r="F68" s="219">
        <f>F70</f>
        <v>124.28</v>
      </c>
    </row>
    <row r="69" spans="1:6" ht="33.75" customHeight="1">
      <c r="A69" s="239" t="s">
        <v>337</v>
      </c>
      <c r="B69" s="221" t="s">
        <v>131</v>
      </c>
      <c r="C69" s="221" t="s">
        <v>213</v>
      </c>
      <c r="D69" s="221" t="s">
        <v>234</v>
      </c>
      <c r="E69" s="233"/>
      <c r="F69" s="219">
        <f>F70</f>
        <v>124.28</v>
      </c>
    </row>
    <row r="70" spans="1:6" ht="27.75" customHeight="1">
      <c r="A70" s="239" t="s">
        <v>353</v>
      </c>
      <c r="B70" s="221" t="s">
        <v>131</v>
      </c>
      <c r="C70" s="221" t="s">
        <v>213</v>
      </c>
      <c r="D70" s="221" t="s">
        <v>354</v>
      </c>
      <c r="E70" s="221"/>
      <c r="F70" s="219">
        <f>F73</f>
        <v>124.28</v>
      </c>
    </row>
    <row r="71" spans="1:6" ht="18.75" customHeight="1">
      <c r="A71" s="231" t="s">
        <v>344</v>
      </c>
      <c r="B71" s="221" t="s">
        <v>131</v>
      </c>
      <c r="C71" s="221" t="s">
        <v>213</v>
      </c>
      <c r="D71" s="221" t="s">
        <v>336</v>
      </c>
      <c r="E71" s="221"/>
      <c r="F71" s="219">
        <f>F72</f>
        <v>124.28</v>
      </c>
    </row>
    <row r="72" spans="1:6" ht="27.75" customHeight="1">
      <c r="A72" s="239" t="s">
        <v>215</v>
      </c>
      <c r="B72" s="221" t="s">
        <v>131</v>
      </c>
      <c r="C72" s="221" t="s">
        <v>213</v>
      </c>
      <c r="D72" s="221" t="s">
        <v>318</v>
      </c>
      <c r="E72" s="221"/>
      <c r="F72" s="219">
        <f>F73</f>
        <v>124.28</v>
      </c>
    </row>
    <row r="73" spans="1:6" ht="25.5" customHeight="1">
      <c r="A73" s="239" t="s">
        <v>142</v>
      </c>
      <c r="B73" s="221" t="s">
        <v>131</v>
      </c>
      <c r="C73" s="221" t="s">
        <v>213</v>
      </c>
      <c r="D73" s="221" t="s">
        <v>318</v>
      </c>
      <c r="E73" s="221" t="s">
        <v>136</v>
      </c>
      <c r="F73" s="219">
        <v>124.28</v>
      </c>
    </row>
    <row r="74" spans="1:6" ht="25.5">
      <c r="A74" s="249" t="s">
        <v>330</v>
      </c>
      <c r="B74" s="233" t="s">
        <v>131</v>
      </c>
      <c r="C74" s="233" t="s">
        <v>329</v>
      </c>
      <c r="D74" s="233"/>
      <c r="E74" s="233"/>
      <c r="F74" s="216">
        <f>F76</f>
        <v>15</v>
      </c>
    </row>
    <row r="75" spans="1:6" ht="25.5">
      <c r="A75" s="234" t="s">
        <v>366</v>
      </c>
      <c r="B75" s="221" t="s">
        <v>131</v>
      </c>
      <c r="C75" s="221" t="s">
        <v>329</v>
      </c>
      <c r="D75" s="221" t="s">
        <v>349</v>
      </c>
      <c r="E75" s="233"/>
      <c r="F75" s="219">
        <v>15</v>
      </c>
    </row>
    <row r="76" spans="1:6" ht="12.75">
      <c r="A76" s="239" t="s">
        <v>337</v>
      </c>
      <c r="B76" s="221" t="s">
        <v>131</v>
      </c>
      <c r="C76" s="221" t="s">
        <v>329</v>
      </c>
      <c r="D76" s="221" t="s">
        <v>234</v>
      </c>
      <c r="E76" s="221"/>
      <c r="F76" s="219">
        <f>F79</f>
        <v>15</v>
      </c>
    </row>
    <row r="77" spans="1:6" ht="12.75">
      <c r="A77" s="239" t="s">
        <v>353</v>
      </c>
      <c r="B77" s="221" t="s">
        <v>131</v>
      </c>
      <c r="C77" s="221" t="s">
        <v>329</v>
      </c>
      <c r="D77" s="221" t="s">
        <v>354</v>
      </c>
      <c r="E77" s="221"/>
      <c r="F77" s="219">
        <v>15</v>
      </c>
    </row>
    <row r="78" spans="1:6" ht="12.75">
      <c r="A78" s="191" t="s">
        <v>344</v>
      </c>
      <c r="B78" s="221" t="s">
        <v>131</v>
      </c>
      <c r="C78" s="221" t="s">
        <v>329</v>
      </c>
      <c r="D78" s="221" t="s">
        <v>336</v>
      </c>
      <c r="E78" s="221"/>
      <c r="F78" s="219">
        <f>F79</f>
        <v>15</v>
      </c>
    </row>
    <row r="79" spans="1:6" ht="25.5">
      <c r="A79" s="239" t="s">
        <v>339</v>
      </c>
      <c r="B79" s="221" t="s">
        <v>131</v>
      </c>
      <c r="C79" s="221" t="s">
        <v>329</v>
      </c>
      <c r="D79" s="221" t="s">
        <v>338</v>
      </c>
      <c r="E79" s="221"/>
      <c r="F79" s="219">
        <f>F80</f>
        <v>15</v>
      </c>
    </row>
    <row r="80" spans="1:6" ht="25.5">
      <c r="A80" s="239" t="s">
        <v>142</v>
      </c>
      <c r="B80" s="221" t="s">
        <v>131</v>
      </c>
      <c r="C80" s="221" t="s">
        <v>329</v>
      </c>
      <c r="D80" s="221" t="s">
        <v>338</v>
      </c>
      <c r="E80" s="221" t="s">
        <v>136</v>
      </c>
      <c r="F80" s="219">
        <v>15</v>
      </c>
    </row>
    <row r="81" spans="1:6" ht="18" customHeight="1">
      <c r="A81" s="237" t="s">
        <v>304</v>
      </c>
      <c r="B81" s="233" t="s">
        <v>143</v>
      </c>
      <c r="C81" s="233"/>
      <c r="D81" s="233"/>
      <c r="E81" s="233"/>
      <c r="F81" s="216">
        <f>F82</f>
        <v>4907.7</v>
      </c>
    </row>
    <row r="82" spans="1:6" ht="18" customHeight="1">
      <c r="A82" s="237" t="s">
        <v>144</v>
      </c>
      <c r="B82" s="233" t="s">
        <v>143</v>
      </c>
      <c r="C82" s="233" t="s">
        <v>125</v>
      </c>
      <c r="D82" s="233"/>
      <c r="E82" s="233"/>
      <c r="F82" s="216">
        <f>F84</f>
        <v>4907.7</v>
      </c>
    </row>
    <row r="83" spans="1:6" ht="27.75" customHeight="1">
      <c r="A83" s="234" t="s">
        <v>366</v>
      </c>
      <c r="B83" s="221" t="s">
        <v>143</v>
      </c>
      <c r="C83" s="221" t="s">
        <v>125</v>
      </c>
      <c r="D83" s="221" t="s">
        <v>349</v>
      </c>
      <c r="E83" s="233"/>
      <c r="F83" s="219">
        <f>F84</f>
        <v>4907.7</v>
      </c>
    </row>
    <row r="84" spans="1:6" ht="33.75" customHeight="1">
      <c r="A84" s="239" t="s">
        <v>355</v>
      </c>
      <c r="B84" s="221" t="s">
        <v>143</v>
      </c>
      <c r="C84" s="221" t="s">
        <v>125</v>
      </c>
      <c r="D84" s="221" t="s">
        <v>233</v>
      </c>
      <c r="E84" s="221"/>
      <c r="F84" s="219">
        <f>F87</f>
        <v>4907.7</v>
      </c>
    </row>
    <row r="85" spans="1:6" ht="12.75" hidden="1">
      <c r="A85" s="239" t="s">
        <v>197</v>
      </c>
      <c r="B85" s="221" t="s">
        <v>143</v>
      </c>
      <c r="C85" s="221" t="s">
        <v>125</v>
      </c>
      <c r="D85" s="221" t="s">
        <v>231</v>
      </c>
      <c r="E85" s="221"/>
      <c r="F85" s="219"/>
    </row>
    <row r="86" spans="1:6" ht="25.5">
      <c r="A86" s="239" t="s">
        <v>357</v>
      </c>
      <c r="B86" s="221" t="s">
        <v>143</v>
      </c>
      <c r="C86" s="221" t="s">
        <v>125</v>
      </c>
      <c r="D86" s="221" t="s">
        <v>356</v>
      </c>
      <c r="E86" s="221"/>
      <c r="F86" s="219">
        <f>F87</f>
        <v>4907.7</v>
      </c>
    </row>
    <row r="87" spans="1:6" ht="25.5">
      <c r="A87" s="239" t="s">
        <v>341</v>
      </c>
      <c r="B87" s="221" t="s">
        <v>143</v>
      </c>
      <c r="C87" s="221" t="s">
        <v>125</v>
      </c>
      <c r="D87" s="221" t="s">
        <v>319</v>
      </c>
      <c r="E87" s="221"/>
      <c r="F87" s="219">
        <f>F88+F92</f>
        <v>4907.7</v>
      </c>
    </row>
    <row r="88" spans="1:6" ht="25.5">
      <c r="A88" s="220" t="s">
        <v>331</v>
      </c>
      <c r="B88" s="221" t="s">
        <v>143</v>
      </c>
      <c r="C88" s="221" t="s">
        <v>125</v>
      </c>
      <c r="D88" s="221" t="s">
        <v>320</v>
      </c>
      <c r="E88" s="221"/>
      <c r="F88" s="219">
        <f>F89+F90+F91</f>
        <v>4755.9</v>
      </c>
    </row>
    <row r="89" spans="1:6" ht="12.75">
      <c r="A89" s="232" t="s">
        <v>183</v>
      </c>
      <c r="B89" s="221" t="s">
        <v>143</v>
      </c>
      <c r="C89" s="221" t="s">
        <v>125</v>
      </c>
      <c r="D89" s="221" t="s">
        <v>320</v>
      </c>
      <c r="E89" s="221" t="s">
        <v>141</v>
      </c>
      <c r="F89" s="219">
        <v>3444.62</v>
      </c>
    </row>
    <row r="90" spans="1:6" ht="38.25">
      <c r="A90" s="232" t="s">
        <v>196</v>
      </c>
      <c r="B90" s="221" t="s">
        <v>143</v>
      </c>
      <c r="C90" s="221" t="s">
        <v>125</v>
      </c>
      <c r="D90" s="221" t="s">
        <v>320</v>
      </c>
      <c r="E90" s="221" t="s">
        <v>184</v>
      </c>
      <c r="F90" s="219">
        <v>1040.28</v>
      </c>
    </row>
    <row r="91" spans="1:6" ht="25.5">
      <c r="A91" s="239" t="s">
        <v>142</v>
      </c>
      <c r="B91" s="221" t="s">
        <v>143</v>
      </c>
      <c r="C91" s="221" t="s">
        <v>125</v>
      </c>
      <c r="D91" s="221" t="s">
        <v>320</v>
      </c>
      <c r="E91" s="221" t="s">
        <v>136</v>
      </c>
      <c r="F91" s="219">
        <v>271</v>
      </c>
    </row>
    <row r="92" spans="1:6" ht="25.5">
      <c r="A92" s="239" t="s">
        <v>328</v>
      </c>
      <c r="B92" s="221" t="s">
        <v>143</v>
      </c>
      <c r="C92" s="221" t="s">
        <v>125</v>
      </c>
      <c r="D92" s="221" t="s">
        <v>312</v>
      </c>
      <c r="E92" s="221"/>
      <c r="F92" s="219">
        <f>F93</f>
        <v>151.8</v>
      </c>
    </row>
    <row r="93" spans="1:6" ht="25.5">
      <c r="A93" s="239" t="s">
        <v>142</v>
      </c>
      <c r="B93" s="221" t="s">
        <v>143</v>
      </c>
      <c r="C93" s="221" t="s">
        <v>125</v>
      </c>
      <c r="D93" s="221" t="s">
        <v>312</v>
      </c>
      <c r="E93" s="221" t="s">
        <v>136</v>
      </c>
      <c r="F93" s="219">
        <v>151.8</v>
      </c>
    </row>
    <row r="94" spans="1:6" ht="12.75">
      <c r="A94" s="237" t="s">
        <v>145</v>
      </c>
      <c r="B94" s="233" t="s">
        <v>140</v>
      </c>
      <c r="C94" s="233"/>
      <c r="D94" s="233"/>
      <c r="E94" s="233"/>
      <c r="F94" s="216">
        <f>F95</f>
        <v>1626.3436</v>
      </c>
    </row>
    <row r="95" spans="1:6" ht="12.75">
      <c r="A95" s="237" t="s">
        <v>84</v>
      </c>
      <c r="B95" s="233" t="s">
        <v>140</v>
      </c>
      <c r="C95" s="233" t="s">
        <v>135</v>
      </c>
      <c r="D95" s="233"/>
      <c r="E95" s="233"/>
      <c r="F95" s="216">
        <f>F98</f>
        <v>1626.3436</v>
      </c>
    </row>
    <row r="96" spans="1:6" ht="51" hidden="1">
      <c r="A96" s="220" t="s">
        <v>301</v>
      </c>
      <c r="B96" s="221" t="s">
        <v>140</v>
      </c>
      <c r="C96" s="221" t="s">
        <v>135</v>
      </c>
      <c r="D96" s="221"/>
      <c r="E96" s="221"/>
      <c r="F96" s="219">
        <f>F98</f>
        <v>1626.3436</v>
      </c>
    </row>
    <row r="97" spans="1:6" ht="25.5">
      <c r="A97" s="234" t="s">
        <v>366</v>
      </c>
      <c r="B97" s="221" t="s">
        <v>140</v>
      </c>
      <c r="C97" s="221" t="s">
        <v>135</v>
      </c>
      <c r="D97" s="221" t="s">
        <v>349</v>
      </c>
      <c r="E97" s="221"/>
      <c r="F97" s="219">
        <f>F98</f>
        <v>1626.3436</v>
      </c>
    </row>
    <row r="98" spans="1:6" ht="12.75">
      <c r="A98" s="239" t="s">
        <v>355</v>
      </c>
      <c r="B98" s="221" t="s">
        <v>140</v>
      </c>
      <c r="C98" s="221" t="s">
        <v>135</v>
      </c>
      <c r="D98" s="221" t="s">
        <v>233</v>
      </c>
      <c r="E98" s="221"/>
      <c r="F98" s="219">
        <f>F99</f>
        <v>1626.3436</v>
      </c>
    </row>
    <row r="99" spans="1:6" ht="25.5" hidden="1">
      <c r="A99" s="239" t="s">
        <v>199</v>
      </c>
      <c r="B99" s="221" t="s">
        <v>140</v>
      </c>
      <c r="C99" s="221" t="s">
        <v>135</v>
      </c>
      <c r="D99" s="221" t="s">
        <v>232</v>
      </c>
      <c r="E99" s="221"/>
      <c r="F99" s="219">
        <f>F101</f>
        <v>1626.3436</v>
      </c>
    </row>
    <row r="100" spans="1:6" ht="12.75">
      <c r="A100" s="220" t="s">
        <v>198</v>
      </c>
      <c r="B100" s="221" t="s">
        <v>140</v>
      </c>
      <c r="C100" s="221" t="s">
        <v>135</v>
      </c>
      <c r="D100" s="221" t="s">
        <v>358</v>
      </c>
      <c r="E100" s="221"/>
      <c r="F100" s="219">
        <f>F101</f>
        <v>1626.3436</v>
      </c>
    </row>
    <row r="101" spans="1:6" ht="25.5">
      <c r="A101" s="239" t="s">
        <v>199</v>
      </c>
      <c r="B101" s="221" t="s">
        <v>140</v>
      </c>
      <c r="C101" s="221" t="s">
        <v>135</v>
      </c>
      <c r="D101" s="221" t="s">
        <v>340</v>
      </c>
      <c r="E101" s="221"/>
      <c r="F101" s="219">
        <f>F103+F104</f>
        <v>1626.3436</v>
      </c>
    </row>
    <row r="102" spans="1:6" ht="25.5">
      <c r="A102" s="220" t="s">
        <v>331</v>
      </c>
      <c r="B102" s="221" t="s">
        <v>140</v>
      </c>
      <c r="C102" s="221" t="s">
        <v>135</v>
      </c>
      <c r="D102" s="221" t="s">
        <v>321</v>
      </c>
      <c r="E102" s="221"/>
      <c r="F102" s="219">
        <f>F103+F104</f>
        <v>1626.3436</v>
      </c>
    </row>
    <row r="103" spans="1:6" ht="12.75">
      <c r="A103" s="232" t="s">
        <v>183</v>
      </c>
      <c r="B103" s="221" t="s">
        <v>140</v>
      </c>
      <c r="C103" s="221" t="s">
        <v>135</v>
      </c>
      <c r="D103" s="221" t="s">
        <v>321</v>
      </c>
      <c r="E103" s="236" t="s">
        <v>141</v>
      </c>
      <c r="F103" s="219">
        <v>1249.1136</v>
      </c>
    </row>
    <row r="104" spans="1:6" ht="38.25">
      <c r="A104" s="232" t="s">
        <v>196</v>
      </c>
      <c r="B104" s="221" t="s">
        <v>140</v>
      </c>
      <c r="C104" s="221" t="s">
        <v>135</v>
      </c>
      <c r="D104" s="221" t="s">
        <v>321</v>
      </c>
      <c r="E104" s="236" t="s">
        <v>184</v>
      </c>
      <c r="F104" s="219">
        <v>377.23</v>
      </c>
    </row>
    <row r="105" spans="1:6" ht="13.5" customHeight="1">
      <c r="A105" s="241" t="s">
        <v>146</v>
      </c>
      <c r="B105" s="233" t="s">
        <v>147</v>
      </c>
      <c r="C105" s="233" t="s">
        <v>147</v>
      </c>
      <c r="D105" s="233" t="s">
        <v>235</v>
      </c>
      <c r="E105" s="233" t="s">
        <v>127</v>
      </c>
      <c r="F105" s="216">
        <v>0</v>
      </c>
    </row>
    <row r="106" spans="1:6" ht="12.75" hidden="1">
      <c r="A106" s="241" t="s">
        <v>146</v>
      </c>
      <c r="B106" s="233"/>
      <c r="C106" s="233"/>
      <c r="D106" s="233"/>
      <c r="E106" s="233"/>
      <c r="F106" s="216">
        <v>0</v>
      </c>
    </row>
    <row r="107" spans="1:6" ht="12.75">
      <c r="A107" s="367" t="s">
        <v>35</v>
      </c>
      <c r="B107" s="367"/>
      <c r="C107" s="367"/>
      <c r="D107" s="367"/>
      <c r="E107" s="367"/>
      <c r="F107" s="242">
        <f>F8+F60+F81+F94+F66</f>
        <v>11757.527</v>
      </c>
    </row>
    <row r="108" spans="1:8" ht="12.75">
      <c r="A108" s="251"/>
      <c r="B108" s="252"/>
      <c r="C108" s="252"/>
      <c r="D108" s="252"/>
      <c r="E108" s="252"/>
      <c r="F108" s="253"/>
      <c r="G108" s="250"/>
      <c r="H108" s="250"/>
    </row>
    <row r="109" spans="1:8" ht="12.75">
      <c r="A109" s="251"/>
      <c r="B109" s="252"/>
      <c r="C109" s="252"/>
      <c r="D109" s="252"/>
      <c r="E109" s="252"/>
      <c r="F109" s="253"/>
      <c r="G109" s="254"/>
      <c r="H109" s="254"/>
    </row>
    <row r="110" spans="1:8" ht="12.75">
      <c r="A110" s="251"/>
      <c r="B110" s="252"/>
      <c r="C110" s="252"/>
      <c r="D110" s="252"/>
      <c r="E110" s="252"/>
      <c r="F110" s="253"/>
      <c r="G110" s="254"/>
      <c r="H110" s="254"/>
    </row>
    <row r="111" spans="1:8" ht="12.75">
      <c r="A111" s="251"/>
      <c r="B111" s="252"/>
      <c r="C111" s="252"/>
      <c r="D111" s="252"/>
      <c r="E111" s="252"/>
      <c r="F111" s="253"/>
      <c r="G111" s="254"/>
      <c r="H111" s="254"/>
    </row>
    <row r="112" spans="1:8" ht="12.75">
      <c r="A112" s="251"/>
      <c r="B112" s="252"/>
      <c r="C112" s="252"/>
      <c r="D112" s="252"/>
      <c r="E112" s="252"/>
      <c r="F112" s="253"/>
      <c r="G112" s="254"/>
      <c r="H112" s="254"/>
    </row>
    <row r="113" spans="1:8" ht="12.75">
      <c r="A113" s="251"/>
      <c r="B113" s="252"/>
      <c r="C113" s="252"/>
      <c r="D113" s="252"/>
      <c r="E113" s="252"/>
      <c r="F113" s="253"/>
      <c r="G113" s="254"/>
      <c r="H113" s="254"/>
    </row>
    <row r="114" spans="1:8" ht="12.75">
      <c r="A114" s="251"/>
      <c r="B114" s="252"/>
      <c r="C114" s="252"/>
      <c r="D114" s="252"/>
      <c r="E114" s="252"/>
      <c r="F114" s="255"/>
      <c r="G114" s="254"/>
      <c r="H114" s="254"/>
    </row>
    <row r="115" spans="1:8" ht="12.75">
      <c r="A115" s="251"/>
      <c r="B115" s="252"/>
      <c r="C115" s="252"/>
      <c r="D115" s="252"/>
      <c r="E115" s="252"/>
      <c r="F115" s="253"/>
      <c r="G115" s="254"/>
      <c r="H115" s="254"/>
    </row>
  </sheetData>
  <sheetProtection/>
  <mergeCells count="4">
    <mergeCell ref="H1:I1"/>
    <mergeCell ref="A107:E107"/>
    <mergeCell ref="A3:F3"/>
    <mergeCell ref="B1:G1"/>
  </mergeCells>
  <printOptions/>
  <pageMargins left="1.141732283464567" right="0.1968503937007874" top="0.5905511811023623" bottom="0.2755905511811024" header="0.31496062992125984" footer="0.31496062992125984"/>
  <pageSetup fitToHeight="0" fitToWidth="1" horizontalDpi="600" verticalDpi="600" orientation="portrait" paperSize="9" scale="8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0"/>
  <sheetViews>
    <sheetView zoomScalePageLayoutView="0" workbookViewId="0" topLeftCell="A1">
      <selection activeCell="A47" sqref="A47"/>
    </sheetView>
  </sheetViews>
  <sheetFormatPr defaultColWidth="36.00390625" defaultRowHeight="12.75"/>
  <cols>
    <col min="1" max="1" width="57.75390625" style="257" customWidth="1"/>
    <col min="2" max="2" width="7.375" style="269" customWidth="1"/>
    <col min="3" max="3" width="6.75390625" style="269" customWidth="1"/>
    <col min="4" max="4" width="16.375" style="269" customWidth="1"/>
    <col min="5" max="5" width="8.875" style="269" customWidth="1"/>
    <col min="6" max="6" width="11.625" style="92" hidden="1" customWidth="1"/>
    <col min="7" max="7" width="10.125" style="92" hidden="1" customWidth="1"/>
    <col min="8" max="8" width="11.875" style="280" customWidth="1"/>
    <col min="9" max="9" width="13.00390625" style="301" customWidth="1"/>
    <col min="10" max="10" width="9.125" style="29" hidden="1" customWidth="1"/>
    <col min="11" max="253" width="9.125" style="29" customWidth="1"/>
    <col min="254" max="254" width="3.625" style="29" customWidth="1"/>
    <col min="255" max="16384" width="36.00390625" style="29" customWidth="1"/>
  </cols>
  <sheetData>
    <row r="1" spans="1:12" ht="66" customHeight="1">
      <c r="A1" s="256"/>
      <c r="B1" s="352" t="s">
        <v>392</v>
      </c>
      <c r="C1" s="352"/>
      <c r="D1" s="352"/>
      <c r="E1" s="352"/>
      <c r="F1" s="352"/>
      <c r="G1" s="352"/>
      <c r="H1" s="352"/>
      <c r="I1" s="352"/>
      <c r="J1" s="352"/>
      <c r="K1" s="365"/>
      <c r="L1" s="365"/>
    </row>
    <row r="2" spans="6:9" ht="12.75">
      <c r="F2" s="79"/>
      <c r="G2" s="79"/>
      <c r="H2" s="278"/>
      <c r="I2" s="278"/>
    </row>
    <row r="3" spans="1:9" s="31" customFormat="1" ht="84" customHeight="1">
      <c r="A3" s="366" t="s">
        <v>372</v>
      </c>
      <c r="B3" s="366"/>
      <c r="C3" s="366"/>
      <c r="D3" s="366"/>
      <c r="E3" s="366"/>
      <c r="F3" s="366"/>
      <c r="G3" s="366"/>
      <c r="H3" s="366"/>
      <c r="I3" s="366"/>
    </row>
    <row r="4" spans="1:9" s="30" customFormat="1" ht="15.75">
      <c r="A4" s="258"/>
      <c r="B4" s="258"/>
      <c r="C4" s="258"/>
      <c r="D4" s="297"/>
      <c r="E4" s="298"/>
      <c r="F4" s="199"/>
      <c r="G4" s="199"/>
      <c r="H4" s="298"/>
      <c r="I4" s="299" t="s">
        <v>201</v>
      </c>
    </row>
    <row r="5" spans="1:9" s="55" customFormat="1" ht="25.5">
      <c r="A5" s="84" t="s">
        <v>53</v>
      </c>
      <c r="B5" s="69" t="s">
        <v>119</v>
      </c>
      <c r="C5" s="69" t="s">
        <v>120</v>
      </c>
      <c r="D5" s="69" t="s">
        <v>121</v>
      </c>
      <c r="E5" s="69" t="s">
        <v>122</v>
      </c>
      <c r="F5" s="85" t="s">
        <v>296</v>
      </c>
      <c r="G5" s="85" t="s">
        <v>228</v>
      </c>
      <c r="H5" s="85" t="s">
        <v>281</v>
      </c>
      <c r="I5" s="85" t="s">
        <v>332</v>
      </c>
    </row>
    <row r="6" spans="1:9" s="54" customFormat="1" ht="12.75">
      <c r="A6" s="84">
        <v>1</v>
      </c>
      <c r="B6" s="69" t="s">
        <v>360</v>
      </c>
      <c r="C6" s="84">
        <v>3</v>
      </c>
      <c r="D6" s="69" t="s">
        <v>55</v>
      </c>
      <c r="E6" s="84">
        <v>5</v>
      </c>
      <c r="F6" s="69" t="s">
        <v>55</v>
      </c>
      <c r="G6" s="84">
        <v>4</v>
      </c>
      <c r="H6" s="69" t="s">
        <v>57</v>
      </c>
      <c r="I6" s="84">
        <v>7</v>
      </c>
    </row>
    <row r="7" spans="1:9" s="54" customFormat="1" ht="12.75">
      <c r="A7" s="290" t="s">
        <v>361</v>
      </c>
      <c r="B7" s="69"/>
      <c r="C7" s="69"/>
      <c r="D7" s="69"/>
      <c r="E7" s="69"/>
      <c r="F7" s="85"/>
      <c r="G7" s="85"/>
      <c r="H7" s="114"/>
      <c r="I7" s="114"/>
    </row>
    <row r="8" spans="1:9" s="30" customFormat="1" ht="12.75">
      <c r="A8" s="291" t="s">
        <v>123</v>
      </c>
      <c r="B8" s="149" t="s">
        <v>125</v>
      </c>
      <c r="C8" s="149"/>
      <c r="D8" s="149"/>
      <c r="E8" s="149"/>
      <c r="F8" s="165" t="e">
        <f>F9+F22+F33+F16</f>
        <v>#REF!</v>
      </c>
      <c r="G8" s="165" t="e">
        <f>H8-F8</f>
        <v>#REF!</v>
      </c>
      <c r="H8" s="196">
        <f>H9+H17+H25+H37+H44</f>
        <v>4871.303400000001</v>
      </c>
      <c r="I8" s="196">
        <f>I9+I17+I25+I37+I44</f>
        <v>4871.303400000001</v>
      </c>
    </row>
    <row r="9" spans="1:9" s="32" customFormat="1" ht="25.5">
      <c r="A9" s="291" t="s">
        <v>50</v>
      </c>
      <c r="B9" s="149" t="s">
        <v>125</v>
      </c>
      <c r="C9" s="149" t="s">
        <v>126</v>
      </c>
      <c r="D9" s="149"/>
      <c r="E9" s="149"/>
      <c r="F9" s="151">
        <f>F10</f>
        <v>762.8499999999999</v>
      </c>
      <c r="G9" s="176">
        <f>H9-F9</f>
        <v>49.62632000000008</v>
      </c>
      <c r="H9" s="196">
        <f aca="true" t="shared" si="0" ref="H9:I12">H10</f>
        <v>812.47632</v>
      </c>
      <c r="I9" s="196">
        <f t="shared" si="0"/>
        <v>812.47632</v>
      </c>
    </row>
    <row r="10" spans="1:9" s="30" customFormat="1" ht="12.75">
      <c r="A10" s="273" t="s">
        <v>323</v>
      </c>
      <c r="B10" s="71" t="s">
        <v>125</v>
      </c>
      <c r="C10" s="71" t="s">
        <v>126</v>
      </c>
      <c r="D10" s="89" t="s">
        <v>324</v>
      </c>
      <c r="E10" s="71"/>
      <c r="F10" s="151">
        <f>F11</f>
        <v>762.8499999999999</v>
      </c>
      <c r="G10" s="176">
        <f aca="true" t="shared" si="1" ref="G10:G77">H10-F10</f>
        <v>49.62632000000008</v>
      </c>
      <c r="H10" s="206">
        <f t="shared" si="0"/>
        <v>812.47632</v>
      </c>
      <c r="I10" s="206">
        <f t="shared" si="0"/>
        <v>812.47632</v>
      </c>
    </row>
    <row r="11" spans="1:9" s="30" customFormat="1" ht="12.75">
      <c r="A11" s="273" t="s">
        <v>325</v>
      </c>
      <c r="B11" s="71" t="s">
        <v>125</v>
      </c>
      <c r="C11" s="71" t="s">
        <v>126</v>
      </c>
      <c r="D11" s="89" t="s">
        <v>322</v>
      </c>
      <c r="E11" s="71"/>
      <c r="F11" s="151">
        <f>F13+F14+F15</f>
        <v>762.8499999999999</v>
      </c>
      <c r="G11" s="176">
        <f t="shared" si="1"/>
        <v>49.62632000000008</v>
      </c>
      <c r="H11" s="206">
        <f t="shared" si="0"/>
        <v>812.47632</v>
      </c>
      <c r="I11" s="206">
        <f t="shared" si="0"/>
        <v>812.47632</v>
      </c>
    </row>
    <row r="12" spans="1:9" s="30" customFormat="1" ht="25.5">
      <c r="A12" s="273" t="s">
        <v>335</v>
      </c>
      <c r="B12" s="71" t="s">
        <v>125</v>
      </c>
      <c r="C12" s="71" t="s">
        <v>126</v>
      </c>
      <c r="D12" s="89" t="s">
        <v>314</v>
      </c>
      <c r="E12" s="71"/>
      <c r="F12" s="151">
        <f>F13+F14</f>
        <v>762.8499999999999</v>
      </c>
      <c r="G12" s="176">
        <f t="shared" si="1"/>
        <v>49.62632000000008</v>
      </c>
      <c r="H12" s="206">
        <f t="shared" si="0"/>
        <v>812.47632</v>
      </c>
      <c r="I12" s="206">
        <f t="shared" si="0"/>
        <v>812.47632</v>
      </c>
    </row>
    <row r="13" spans="1:12" s="30" customFormat="1" ht="25.5">
      <c r="A13" s="273" t="s">
        <v>331</v>
      </c>
      <c r="B13" s="71" t="s">
        <v>125</v>
      </c>
      <c r="C13" s="71" t="s">
        <v>126</v>
      </c>
      <c r="D13" s="89" t="s">
        <v>313</v>
      </c>
      <c r="E13" s="71"/>
      <c r="F13" s="83">
        <v>585.91</v>
      </c>
      <c r="G13" s="176">
        <f t="shared" si="1"/>
        <v>226.56632000000002</v>
      </c>
      <c r="H13" s="206">
        <f>H14+H15</f>
        <v>812.47632</v>
      </c>
      <c r="I13" s="206">
        <f>I14+I15</f>
        <v>812.47632</v>
      </c>
      <c r="L13" s="29"/>
    </row>
    <row r="14" spans="1:12" s="30" customFormat="1" ht="12.75">
      <c r="A14" s="273" t="s">
        <v>186</v>
      </c>
      <c r="B14" s="71" t="s">
        <v>125</v>
      </c>
      <c r="C14" s="71" t="s">
        <v>126</v>
      </c>
      <c r="D14" s="89" t="s">
        <v>313</v>
      </c>
      <c r="E14" s="71" t="s">
        <v>128</v>
      </c>
      <c r="F14" s="83">
        <v>176.94</v>
      </c>
      <c r="G14" s="176">
        <f t="shared" si="1"/>
        <v>447.08</v>
      </c>
      <c r="H14" s="206">
        <v>624.02</v>
      </c>
      <c r="I14" s="206">
        <v>624.02</v>
      </c>
      <c r="L14" s="29"/>
    </row>
    <row r="15" spans="1:10" s="56" customFormat="1" ht="18">
      <c r="A15" s="273" t="s">
        <v>187</v>
      </c>
      <c r="B15" s="71" t="s">
        <v>125</v>
      </c>
      <c r="C15" s="71" t="s">
        <v>126</v>
      </c>
      <c r="D15" s="89" t="s">
        <v>313</v>
      </c>
      <c r="E15" s="71" t="s">
        <v>182</v>
      </c>
      <c r="F15" s="83">
        <v>0</v>
      </c>
      <c r="G15" s="176">
        <f t="shared" si="1"/>
        <v>188.45632</v>
      </c>
      <c r="H15" s="206">
        <v>188.45632</v>
      </c>
      <c r="I15" s="206">
        <v>188.45632</v>
      </c>
      <c r="J15" s="30"/>
    </row>
    <row r="16" spans="1:10" s="56" customFormat="1" ht="25.5">
      <c r="A16" s="273" t="s">
        <v>189</v>
      </c>
      <c r="B16" s="71" t="s">
        <v>125</v>
      </c>
      <c r="C16" s="71" t="s">
        <v>126</v>
      </c>
      <c r="D16" s="89" t="s">
        <v>313</v>
      </c>
      <c r="E16" s="71" t="s">
        <v>133</v>
      </c>
      <c r="F16" s="151" t="e">
        <f>#REF!</f>
        <v>#REF!</v>
      </c>
      <c r="G16" s="177" t="e">
        <f t="shared" si="1"/>
        <v>#REF!</v>
      </c>
      <c r="H16" s="206">
        <v>0</v>
      </c>
      <c r="I16" s="206">
        <v>0</v>
      </c>
      <c r="J16" s="30"/>
    </row>
    <row r="17" spans="1:10" s="56" customFormat="1" ht="38.25">
      <c r="A17" s="292" t="s">
        <v>49</v>
      </c>
      <c r="B17" s="201" t="s">
        <v>125</v>
      </c>
      <c r="C17" s="201" t="s">
        <v>131</v>
      </c>
      <c r="D17" s="87"/>
      <c r="E17" s="202"/>
      <c r="F17" s="151">
        <f>F18+F21</f>
        <v>755.92</v>
      </c>
      <c r="G17" s="177">
        <f t="shared" si="1"/>
        <v>56.55632000000003</v>
      </c>
      <c r="H17" s="196">
        <f aca="true" t="shared" si="2" ref="H17:I21">H18</f>
        <v>812.47632</v>
      </c>
      <c r="I17" s="196">
        <f t="shared" si="2"/>
        <v>812.47632</v>
      </c>
      <c r="J17" s="30"/>
    </row>
    <row r="18" spans="1:10" s="56" customFormat="1" ht="25.5">
      <c r="A18" s="273" t="s">
        <v>132</v>
      </c>
      <c r="B18" s="160" t="s">
        <v>125</v>
      </c>
      <c r="C18" s="160" t="s">
        <v>131</v>
      </c>
      <c r="D18" s="89" t="s">
        <v>324</v>
      </c>
      <c r="E18" s="203"/>
      <c r="F18" s="151">
        <f>F19+F20</f>
        <v>755.92</v>
      </c>
      <c r="G18" s="176">
        <f t="shared" si="1"/>
        <v>56.55632000000003</v>
      </c>
      <c r="H18" s="206">
        <f t="shared" si="2"/>
        <v>812.47632</v>
      </c>
      <c r="I18" s="206">
        <f t="shared" si="2"/>
        <v>812.47632</v>
      </c>
      <c r="J18" s="30"/>
    </row>
    <row r="19" spans="1:10" s="56" customFormat="1" ht="18">
      <c r="A19" s="273" t="s">
        <v>323</v>
      </c>
      <c r="B19" s="71" t="s">
        <v>125</v>
      </c>
      <c r="C19" s="71" t="s">
        <v>131</v>
      </c>
      <c r="D19" s="89" t="s">
        <v>334</v>
      </c>
      <c r="E19" s="203"/>
      <c r="F19" s="83">
        <v>580.91</v>
      </c>
      <c r="G19" s="176">
        <f t="shared" si="1"/>
        <v>231.56632000000002</v>
      </c>
      <c r="H19" s="206">
        <f t="shared" si="2"/>
        <v>812.47632</v>
      </c>
      <c r="I19" s="206">
        <f t="shared" si="2"/>
        <v>812.47632</v>
      </c>
      <c r="J19" s="30"/>
    </row>
    <row r="20" spans="1:9" s="56" customFormat="1" ht="25.5">
      <c r="A20" s="273" t="s">
        <v>132</v>
      </c>
      <c r="B20" s="71" t="s">
        <v>125</v>
      </c>
      <c r="C20" s="71" t="s">
        <v>131</v>
      </c>
      <c r="D20" s="89" t="s">
        <v>316</v>
      </c>
      <c r="E20" s="203"/>
      <c r="F20" s="83">
        <v>175.01</v>
      </c>
      <c r="G20" s="176">
        <f t="shared" si="1"/>
        <v>637.46632</v>
      </c>
      <c r="H20" s="206">
        <f t="shared" si="2"/>
        <v>812.47632</v>
      </c>
      <c r="I20" s="206">
        <f t="shared" si="2"/>
        <v>812.47632</v>
      </c>
    </row>
    <row r="21" spans="1:9" ht="25.5">
      <c r="A21" s="274" t="s">
        <v>342</v>
      </c>
      <c r="B21" s="71" t="s">
        <v>125</v>
      </c>
      <c r="C21" s="71" t="s">
        <v>131</v>
      </c>
      <c r="D21" s="89" t="s">
        <v>315</v>
      </c>
      <c r="E21" s="203"/>
      <c r="F21" s="83">
        <v>0</v>
      </c>
      <c r="G21" s="177">
        <f t="shared" si="1"/>
        <v>812.47632</v>
      </c>
      <c r="H21" s="206">
        <f t="shared" si="2"/>
        <v>812.47632</v>
      </c>
      <c r="I21" s="206">
        <f t="shared" si="2"/>
        <v>812.47632</v>
      </c>
    </row>
    <row r="22" spans="1:9" ht="25.5">
      <c r="A22" s="273" t="s">
        <v>331</v>
      </c>
      <c r="B22" s="160" t="s">
        <v>125</v>
      </c>
      <c r="C22" s="160" t="s">
        <v>131</v>
      </c>
      <c r="D22" s="89" t="s">
        <v>315</v>
      </c>
      <c r="E22" s="203"/>
      <c r="F22" s="151" t="e">
        <f>F23</f>
        <v>#REF!</v>
      </c>
      <c r="G22" s="176" t="e">
        <f t="shared" si="1"/>
        <v>#REF!</v>
      </c>
      <c r="H22" s="206">
        <f>H23+H24</f>
        <v>812.47632</v>
      </c>
      <c r="I22" s="206">
        <f>H22</f>
        <v>812.47632</v>
      </c>
    </row>
    <row r="23" spans="1:9" ht="12.75">
      <c r="A23" s="273" t="s">
        <v>186</v>
      </c>
      <c r="B23" s="160" t="s">
        <v>125</v>
      </c>
      <c r="C23" s="160" t="s">
        <v>131</v>
      </c>
      <c r="D23" s="89" t="s">
        <v>315</v>
      </c>
      <c r="E23" s="203" t="s">
        <v>128</v>
      </c>
      <c r="F23" s="151" t="e">
        <f>F24</f>
        <v>#REF!</v>
      </c>
      <c r="G23" s="176" t="e">
        <f t="shared" si="1"/>
        <v>#REF!</v>
      </c>
      <c r="H23" s="206">
        <v>624.02</v>
      </c>
      <c r="I23" s="206">
        <v>624.02</v>
      </c>
    </row>
    <row r="24" spans="1:9" ht="12.75">
      <c r="A24" s="273" t="s">
        <v>200</v>
      </c>
      <c r="B24" s="160" t="s">
        <v>125</v>
      </c>
      <c r="C24" s="160" t="s">
        <v>131</v>
      </c>
      <c r="D24" s="89" t="s">
        <v>315</v>
      </c>
      <c r="E24" s="203" t="s">
        <v>182</v>
      </c>
      <c r="F24" s="151" t="e">
        <f>#REF!+F27</f>
        <v>#REF!</v>
      </c>
      <c r="G24" s="176" t="e">
        <f t="shared" si="1"/>
        <v>#REF!</v>
      </c>
      <c r="H24" s="206">
        <v>188.45632</v>
      </c>
      <c r="I24" s="206">
        <v>188.45632</v>
      </c>
    </row>
    <row r="25" spans="1:9" ht="38.25">
      <c r="A25" s="292" t="s">
        <v>48</v>
      </c>
      <c r="B25" s="185" t="s">
        <v>125</v>
      </c>
      <c r="C25" s="185" t="s">
        <v>134</v>
      </c>
      <c r="D25" s="185"/>
      <c r="E25" s="185"/>
      <c r="F25" s="83">
        <v>1814.19</v>
      </c>
      <c r="G25" s="176">
        <f t="shared" si="1"/>
        <v>-688.767</v>
      </c>
      <c r="H25" s="196">
        <f aca="true" t="shared" si="3" ref="H25:I28">H26</f>
        <v>1125.423</v>
      </c>
      <c r="I25" s="196">
        <f t="shared" si="3"/>
        <v>1125.423</v>
      </c>
    </row>
    <row r="26" spans="1:9" ht="25.5">
      <c r="A26" s="293" t="s">
        <v>366</v>
      </c>
      <c r="B26" s="71" t="s">
        <v>125</v>
      </c>
      <c r="C26" s="71" t="s">
        <v>134</v>
      </c>
      <c r="D26" s="71" t="s">
        <v>349</v>
      </c>
      <c r="E26" s="185"/>
      <c r="F26" s="83">
        <v>543.75</v>
      </c>
      <c r="G26" s="176">
        <f t="shared" si="1"/>
        <v>581.673</v>
      </c>
      <c r="H26" s="206">
        <f t="shared" si="3"/>
        <v>1125.423</v>
      </c>
      <c r="I26" s="206">
        <f t="shared" si="3"/>
        <v>1125.423</v>
      </c>
    </row>
    <row r="27" spans="1:9" ht="25.5">
      <c r="A27" s="276" t="s">
        <v>370</v>
      </c>
      <c r="B27" s="71" t="s">
        <v>125</v>
      </c>
      <c r="C27" s="71" t="s">
        <v>134</v>
      </c>
      <c r="D27" s="71" t="s">
        <v>348</v>
      </c>
      <c r="E27" s="185"/>
      <c r="F27" s="151">
        <f>F28+F29+F30+F31+F32</f>
        <v>0</v>
      </c>
      <c r="G27" s="176">
        <f t="shared" si="1"/>
        <v>1125.423</v>
      </c>
      <c r="H27" s="206">
        <f t="shared" si="3"/>
        <v>1125.423</v>
      </c>
      <c r="I27" s="206">
        <f t="shared" si="3"/>
        <v>1125.423</v>
      </c>
    </row>
    <row r="28" spans="1:9" ht="25.5">
      <c r="A28" s="273" t="s">
        <v>373</v>
      </c>
      <c r="B28" s="71" t="s">
        <v>125</v>
      </c>
      <c r="C28" s="71" t="s">
        <v>134</v>
      </c>
      <c r="D28" s="71" t="s">
        <v>317</v>
      </c>
      <c r="E28" s="71"/>
      <c r="F28" s="83">
        <v>0</v>
      </c>
      <c r="G28" s="176">
        <f t="shared" si="1"/>
        <v>1125.423</v>
      </c>
      <c r="H28" s="206">
        <f t="shared" si="3"/>
        <v>1125.423</v>
      </c>
      <c r="I28" s="206">
        <f t="shared" si="3"/>
        <v>1125.423</v>
      </c>
    </row>
    <row r="29" spans="1:10" ht="25.5">
      <c r="A29" s="273" t="s">
        <v>331</v>
      </c>
      <c r="B29" s="71" t="s">
        <v>125</v>
      </c>
      <c r="C29" s="71" t="s">
        <v>134</v>
      </c>
      <c r="D29" s="71" t="s">
        <v>310</v>
      </c>
      <c r="E29" s="71"/>
      <c r="F29" s="83">
        <v>0</v>
      </c>
      <c r="G29" s="176">
        <f t="shared" si="1"/>
        <v>1125.423</v>
      </c>
      <c r="H29" s="206">
        <f>H30+H31+H32+H33+H34+H35+H36</f>
        <v>1125.423</v>
      </c>
      <c r="I29" s="206">
        <f>I30+I31+I32+I33+I34+I35+I36</f>
        <v>1125.423</v>
      </c>
      <c r="J29" s="151" t="e">
        <f>J30+J31+J32+J33+J34+J35+J36</f>
        <v>#VALUE!</v>
      </c>
    </row>
    <row r="30" spans="1:9" ht="12.75">
      <c r="A30" s="294" t="s">
        <v>186</v>
      </c>
      <c r="B30" s="71" t="s">
        <v>125</v>
      </c>
      <c r="C30" s="71" t="s">
        <v>134</v>
      </c>
      <c r="D30" s="71" t="s">
        <v>310</v>
      </c>
      <c r="E30" s="91" t="s">
        <v>128</v>
      </c>
      <c r="F30" s="83"/>
      <c r="G30" s="176">
        <f t="shared" si="1"/>
        <v>743.52</v>
      </c>
      <c r="H30" s="206">
        <v>743.52</v>
      </c>
      <c r="I30" s="206">
        <v>743.52</v>
      </c>
    </row>
    <row r="31" spans="1:9" ht="38.25">
      <c r="A31" s="294" t="s">
        <v>188</v>
      </c>
      <c r="B31" s="71" t="s">
        <v>125</v>
      </c>
      <c r="C31" s="71" t="s">
        <v>134</v>
      </c>
      <c r="D31" s="71" t="s">
        <v>310</v>
      </c>
      <c r="E31" s="91" t="s">
        <v>182</v>
      </c>
      <c r="F31" s="83">
        <v>0</v>
      </c>
      <c r="G31" s="177">
        <f t="shared" si="1"/>
        <v>224.543</v>
      </c>
      <c r="H31" s="206">
        <v>224.543</v>
      </c>
      <c r="I31" s="206">
        <v>224.543</v>
      </c>
    </row>
    <row r="32" spans="1:9" ht="25.5">
      <c r="A32" s="294" t="s">
        <v>189</v>
      </c>
      <c r="B32" s="71" t="s">
        <v>125</v>
      </c>
      <c r="C32" s="71" t="s">
        <v>134</v>
      </c>
      <c r="D32" s="71" t="s">
        <v>310</v>
      </c>
      <c r="E32" s="160" t="s">
        <v>133</v>
      </c>
      <c r="F32" s="83">
        <v>0</v>
      </c>
      <c r="G32" s="177">
        <f t="shared" si="1"/>
        <v>0</v>
      </c>
      <c r="H32" s="206">
        <v>0</v>
      </c>
      <c r="I32" s="206">
        <v>0</v>
      </c>
    </row>
    <row r="33" spans="1:10" ht="25.5">
      <c r="A33" s="294" t="s">
        <v>142</v>
      </c>
      <c r="B33" s="71" t="s">
        <v>125</v>
      </c>
      <c r="C33" s="71" t="s">
        <v>134</v>
      </c>
      <c r="D33" s="71" t="s">
        <v>310</v>
      </c>
      <c r="E33" s="160">
        <v>244</v>
      </c>
      <c r="F33" s="151">
        <f>F34</f>
        <v>0</v>
      </c>
      <c r="G33" s="176">
        <f t="shared" si="1"/>
        <v>100</v>
      </c>
      <c r="H33" s="206">
        <v>100</v>
      </c>
      <c r="I33" s="206">
        <v>100</v>
      </c>
      <c r="J33" s="29" t="s">
        <v>193</v>
      </c>
    </row>
    <row r="34" spans="1:9" ht="76.5">
      <c r="A34" s="294" t="s">
        <v>190</v>
      </c>
      <c r="B34" s="71" t="s">
        <v>125</v>
      </c>
      <c r="C34" s="71" t="s">
        <v>134</v>
      </c>
      <c r="D34" s="71" t="s">
        <v>310</v>
      </c>
      <c r="E34" s="91" t="s">
        <v>191</v>
      </c>
      <c r="F34" s="151">
        <f>F35</f>
        <v>0</v>
      </c>
      <c r="G34" s="176">
        <f t="shared" si="1"/>
        <v>0</v>
      </c>
      <c r="H34" s="206"/>
      <c r="I34" s="206"/>
    </row>
    <row r="35" spans="1:9" ht="12.75">
      <c r="A35" s="294" t="s">
        <v>137</v>
      </c>
      <c r="B35" s="71" t="s">
        <v>125</v>
      </c>
      <c r="C35" s="71" t="s">
        <v>134</v>
      </c>
      <c r="D35" s="71" t="s">
        <v>310</v>
      </c>
      <c r="E35" s="91" t="s">
        <v>138</v>
      </c>
      <c r="F35" s="83"/>
      <c r="G35" s="176">
        <f>H35-F35</f>
        <v>57.36</v>
      </c>
      <c r="H35" s="206">
        <v>57.36</v>
      </c>
      <c r="I35" s="206">
        <v>57.36</v>
      </c>
    </row>
    <row r="36" spans="1:9" ht="12.75">
      <c r="A36" s="294" t="s">
        <v>192</v>
      </c>
      <c r="B36" s="71" t="s">
        <v>125</v>
      </c>
      <c r="C36" s="71" t="s">
        <v>134</v>
      </c>
      <c r="D36" s="71" t="s">
        <v>310</v>
      </c>
      <c r="E36" s="91" t="s">
        <v>139</v>
      </c>
      <c r="F36" s="83"/>
      <c r="G36" s="176">
        <f aca="true" t="shared" si="4" ref="G36:G43">H36-F36</f>
        <v>0</v>
      </c>
      <c r="H36" s="196">
        <v>0</v>
      </c>
      <c r="I36" s="196">
        <v>0</v>
      </c>
    </row>
    <row r="37" spans="1:9" ht="12.75">
      <c r="A37" s="295" t="s">
        <v>47</v>
      </c>
      <c r="B37" s="185" t="s">
        <v>125</v>
      </c>
      <c r="C37" s="185" t="s">
        <v>140</v>
      </c>
      <c r="D37" s="185"/>
      <c r="E37" s="185"/>
      <c r="F37" s="83"/>
      <c r="G37" s="176">
        <f t="shared" si="4"/>
        <v>5</v>
      </c>
      <c r="H37" s="154">
        <f aca="true" t="shared" si="5" ref="H37:I39">H38</f>
        <v>5</v>
      </c>
      <c r="I37" s="154">
        <f t="shared" si="5"/>
        <v>5</v>
      </c>
    </row>
    <row r="38" spans="1:9" ht="25.5">
      <c r="A38" s="293" t="s">
        <v>366</v>
      </c>
      <c r="B38" s="71" t="s">
        <v>125</v>
      </c>
      <c r="C38" s="71" t="s">
        <v>140</v>
      </c>
      <c r="D38" s="71" t="s">
        <v>349</v>
      </c>
      <c r="E38" s="185"/>
      <c r="F38" s="83"/>
      <c r="G38" s="176">
        <f t="shared" si="4"/>
        <v>5</v>
      </c>
      <c r="H38" s="159">
        <f t="shared" si="5"/>
        <v>5</v>
      </c>
      <c r="I38" s="159">
        <f t="shared" si="5"/>
        <v>5</v>
      </c>
    </row>
    <row r="39" spans="1:9" ht="12.75">
      <c r="A39" s="293" t="s">
        <v>351</v>
      </c>
      <c r="B39" s="71" t="s">
        <v>125</v>
      </c>
      <c r="C39" s="71" t="s">
        <v>140</v>
      </c>
      <c r="D39" s="71" t="s">
        <v>350</v>
      </c>
      <c r="E39" s="185"/>
      <c r="F39" s="83"/>
      <c r="G39" s="176">
        <f t="shared" si="4"/>
        <v>5</v>
      </c>
      <c r="H39" s="159">
        <f t="shared" si="5"/>
        <v>5</v>
      </c>
      <c r="I39" s="159">
        <f t="shared" si="5"/>
        <v>5</v>
      </c>
    </row>
    <row r="40" spans="1:9" ht="25.5">
      <c r="A40" s="274" t="s">
        <v>346</v>
      </c>
      <c r="B40" s="195" t="s">
        <v>125</v>
      </c>
      <c r="C40" s="195" t="s">
        <v>140</v>
      </c>
      <c r="D40" s="71" t="s">
        <v>347</v>
      </c>
      <c r="E40" s="185"/>
      <c r="F40" s="83"/>
      <c r="G40" s="176">
        <f t="shared" si="4"/>
        <v>5</v>
      </c>
      <c r="H40" s="159">
        <f>H43</f>
        <v>5</v>
      </c>
      <c r="I40" s="159">
        <f>I43</f>
        <v>5</v>
      </c>
    </row>
    <row r="41" spans="1:9" ht="12.75">
      <c r="A41" s="274" t="s">
        <v>352</v>
      </c>
      <c r="B41" s="195" t="s">
        <v>125</v>
      </c>
      <c r="C41" s="195" t="s">
        <v>140</v>
      </c>
      <c r="D41" s="71" t="s">
        <v>345</v>
      </c>
      <c r="E41" s="195"/>
      <c r="F41" s="83"/>
      <c r="G41" s="176">
        <f t="shared" si="4"/>
        <v>5</v>
      </c>
      <c r="H41" s="159">
        <f>H42</f>
        <v>5</v>
      </c>
      <c r="I41" s="282">
        <f>I43</f>
        <v>5</v>
      </c>
    </row>
    <row r="42" spans="1:9" ht="25.5">
      <c r="A42" s="293" t="s">
        <v>374</v>
      </c>
      <c r="B42" s="71" t="s">
        <v>125</v>
      </c>
      <c r="C42" s="71" t="s">
        <v>140</v>
      </c>
      <c r="D42" s="71" t="s">
        <v>308</v>
      </c>
      <c r="E42" s="71"/>
      <c r="F42" s="83"/>
      <c r="G42" s="176">
        <f t="shared" si="4"/>
        <v>5</v>
      </c>
      <c r="H42" s="159">
        <f>H43</f>
        <v>5</v>
      </c>
      <c r="I42" s="159">
        <f>I43</f>
        <v>5</v>
      </c>
    </row>
    <row r="43" spans="1:9" ht="12.75">
      <c r="A43" s="156" t="s">
        <v>303</v>
      </c>
      <c r="B43" s="71" t="s">
        <v>125</v>
      </c>
      <c r="C43" s="71" t="s">
        <v>140</v>
      </c>
      <c r="D43" s="71" t="s">
        <v>308</v>
      </c>
      <c r="E43" s="69" t="s">
        <v>229</v>
      </c>
      <c r="F43" s="83"/>
      <c r="G43" s="176">
        <f t="shared" si="4"/>
        <v>5</v>
      </c>
      <c r="H43" s="159">
        <v>5</v>
      </c>
      <c r="I43" s="159">
        <v>5</v>
      </c>
    </row>
    <row r="44" spans="1:9" ht="12.75">
      <c r="A44" s="153" t="s">
        <v>293</v>
      </c>
      <c r="B44" s="185" t="s">
        <v>125</v>
      </c>
      <c r="C44" s="185" t="s">
        <v>295</v>
      </c>
      <c r="D44" s="71"/>
      <c r="E44" s="185"/>
      <c r="F44" s="151">
        <f>F45</f>
        <v>192.9</v>
      </c>
      <c r="G44" s="176">
        <f t="shared" si="1"/>
        <v>1923.02776</v>
      </c>
      <c r="H44" s="196">
        <f aca="true" t="shared" si="6" ref="H44:I46">H45</f>
        <v>2115.92776</v>
      </c>
      <c r="I44" s="196">
        <f t="shared" si="6"/>
        <v>2115.92776</v>
      </c>
    </row>
    <row r="45" spans="1:10" ht="25.5">
      <c r="A45" s="293" t="s">
        <v>366</v>
      </c>
      <c r="B45" s="71" t="s">
        <v>125</v>
      </c>
      <c r="C45" s="71" t="s">
        <v>295</v>
      </c>
      <c r="D45" s="71" t="s">
        <v>349</v>
      </c>
      <c r="E45" s="185"/>
      <c r="F45" s="151">
        <f>F46</f>
        <v>192.9</v>
      </c>
      <c r="G45" s="176">
        <f t="shared" si="1"/>
        <v>1923.02776</v>
      </c>
      <c r="H45" s="206">
        <f t="shared" si="6"/>
        <v>2115.92776</v>
      </c>
      <c r="I45" s="206">
        <f t="shared" si="6"/>
        <v>2115.92776</v>
      </c>
      <c r="J45" s="29" t="s">
        <v>195</v>
      </c>
    </row>
    <row r="46" spans="1:10" ht="25.5">
      <c r="A46" s="276" t="s">
        <v>370</v>
      </c>
      <c r="B46" s="71" t="s">
        <v>125</v>
      </c>
      <c r="C46" s="71" t="s">
        <v>295</v>
      </c>
      <c r="D46" s="71" t="s">
        <v>348</v>
      </c>
      <c r="E46" s="185"/>
      <c r="F46" s="151">
        <f>F47+F48+F49</f>
        <v>192.9</v>
      </c>
      <c r="G46" s="176">
        <f t="shared" si="1"/>
        <v>1923.02776</v>
      </c>
      <c r="H46" s="206">
        <f t="shared" si="6"/>
        <v>2115.92776</v>
      </c>
      <c r="I46" s="206">
        <f t="shared" si="6"/>
        <v>2115.92776</v>
      </c>
      <c r="J46" s="29" t="s">
        <v>195</v>
      </c>
    </row>
    <row r="47" spans="1:10" ht="25.5">
      <c r="A47" s="273" t="s">
        <v>367</v>
      </c>
      <c r="B47" s="71" t="s">
        <v>125</v>
      </c>
      <c r="C47" s="71" t="s">
        <v>295</v>
      </c>
      <c r="D47" s="71" t="s">
        <v>317</v>
      </c>
      <c r="E47" s="185"/>
      <c r="F47" s="83">
        <v>134.68</v>
      </c>
      <c r="G47" s="176">
        <f t="shared" si="1"/>
        <v>1981.24776</v>
      </c>
      <c r="H47" s="206">
        <f>H48+H52</f>
        <v>2115.92776</v>
      </c>
      <c r="I47" s="206">
        <f>I48+I52</f>
        <v>2115.92776</v>
      </c>
      <c r="J47" s="29" t="s">
        <v>195</v>
      </c>
    </row>
    <row r="48" spans="1:9" ht="25.5">
      <c r="A48" s="273" t="s">
        <v>331</v>
      </c>
      <c r="B48" s="71" t="s">
        <v>125</v>
      </c>
      <c r="C48" s="71" t="s">
        <v>295</v>
      </c>
      <c r="D48" s="71" t="s">
        <v>310</v>
      </c>
      <c r="E48" s="71"/>
      <c r="F48" s="83">
        <v>58.22</v>
      </c>
      <c r="G48" s="176">
        <f t="shared" si="1"/>
        <v>1925.00776</v>
      </c>
      <c r="H48" s="206">
        <f>H49+H50+H51</f>
        <v>1983.22776</v>
      </c>
      <c r="I48" s="206">
        <f>I49+I50+I51</f>
        <v>1983.22776</v>
      </c>
    </row>
    <row r="49" spans="1:9" ht="12.75">
      <c r="A49" s="294" t="s">
        <v>183</v>
      </c>
      <c r="B49" s="71" t="s">
        <v>125</v>
      </c>
      <c r="C49" s="71" t="s">
        <v>295</v>
      </c>
      <c r="D49" s="71" t="s">
        <v>310</v>
      </c>
      <c r="E49" s="71" t="s">
        <v>141</v>
      </c>
      <c r="F49" s="83"/>
      <c r="G49" s="176">
        <f t="shared" si="1"/>
        <v>1511.85</v>
      </c>
      <c r="H49" s="219">
        <f>1511.84+0.01</f>
        <v>1511.85</v>
      </c>
      <c r="I49" s="219">
        <f>1511.84+0.01</f>
        <v>1511.85</v>
      </c>
    </row>
    <row r="50" spans="1:9" ht="38.25">
      <c r="A50" s="294" t="s">
        <v>196</v>
      </c>
      <c r="B50" s="71" t="s">
        <v>125</v>
      </c>
      <c r="C50" s="71" t="s">
        <v>295</v>
      </c>
      <c r="D50" s="71" t="s">
        <v>310</v>
      </c>
      <c r="E50" s="71" t="s">
        <v>184</v>
      </c>
      <c r="F50" s="151">
        <f>F51</f>
        <v>0</v>
      </c>
      <c r="G50" s="178">
        <f t="shared" si="1"/>
        <v>456.37776</v>
      </c>
      <c r="H50" s="219">
        <v>456.37776</v>
      </c>
      <c r="I50" s="219">
        <v>456.37776</v>
      </c>
    </row>
    <row r="51" spans="1:9" ht="25.5">
      <c r="A51" s="156" t="s">
        <v>326</v>
      </c>
      <c r="B51" s="71" t="s">
        <v>125</v>
      </c>
      <c r="C51" s="71" t="s">
        <v>295</v>
      </c>
      <c r="D51" s="71" t="s">
        <v>310</v>
      </c>
      <c r="E51" s="71" t="s">
        <v>136</v>
      </c>
      <c r="F51" s="151">
        <f>F52</f>
        <v>0</v>
      </c>
      <c r="G51" s="178">
        <f t="shared" si="1"/>
        <v>15</v>
      </c>
      <c r="H51" s="212">
        <v>15</v>
      </c>
      <c r="I51" s="206">
        <v>15</v>
      </c>
    </row>
    <row r="52" spans="1:9" ht="38.25">
      <c r="A52" s="156" t="s">
        <v>327</v>
      </c>
      <c r="B52" s="71" t="s">
        <v>125</v>
      </c>
      <c r="C52" s="71" t="s">
        <v>295</v>
      </c>
      <c r="D52" s="71" t="s">
        <v>311</v>
      </c>
      <c r="E52" s="71"/>
      <c r="F52" s="151">
        <f>F53</f>
        <v>0</v>
      </c>
      <c r="G52" s="178">
        <f t="shared" si="1"/>
        <v>132.7</v>
      </c>
      <c r="H52" s="206">
        <f>H53</f>
        <v>132.7</v>
      </c>
      <c r="I52" s="206">
        <f>I53</f>
        <v>132.7</v>
      </c>
    </row>
    <row r="53" spans="1:9" ht="25.5">
      <c r="A53" s="156" t="s">
        <v>326</v>
      </c>
      <c r="B53" s="71" t="s">
        <v>125</v>
      </c>
      <c r="C53" s="71" t="s">
        <v>295</v>
      </c>
      <c r="D53" s="71" t="s">
        <v>311</v>
      </c>
      <c r="E53" s="71" t="s">
        <v>136</v>
      </c>
      <c r="F53" s="83">
        <v>0</v>
      </c>
      <c r="G53" s="178">
        <f t="shared" si="1"/>
        <v>132.7</v>
      </c>
      <c r="H53" s="151">
        <v>132.7</v>
      </c>
      <c r="I53" s="151">
        <v>132.7</v>
      </c>
    </row>
    <row r="54" spans="1:9" ht="12.75">
      <c r="A54" s="295" t="s">
        <v>148</v>
      </c>
      <c r="B54" s="185" t="s">
        <v>126</v>
      </c>
      <c r="C54" s="185"/>
      <c r="D54" s="185"/>
      <c r="E54" s="185"/>
      <c r="F54" s="151">
        <f aca="true" t="shared" si="7" ref="F54:I56">F55</f>
        <v>0</v>
      </c>
      <c r="G54" s="178">
        <f t="shared" si="1"/>
        <v>215.3</v>
      </c>
      <c r="H54" s="196">
        <f t="shared" si="7"/>
        <v>215.3</v>
      </c>
      <c r="I54" s="196">
        <f t="shared" si="7"/>
        <v>222.3</v>
      </c>
    </row>
    <row r="55" spans="1:9" ht="12.75">
      <c r="A55" s="295" t="s">
        <v>62</v>
      </c>
      <c r="B55" s="185" t="s">
        <v>126</v>
      </c>
      <c r="C55" s="185" t="s">
        <v>131</v>
      </c>
      <c r="D55" s="185"/>
      <c r="E55" s="185"/>
      <c r="F55" s="151">
        <f t="shared" si="7"/>
        <v>0</v>
      </c>
      <c r="G55" s="178">
        <f t="shared" si="1"/>
        <v>215.3</v>
      </c>
      <c r="H55" s="196">
        <f t="shared" si="7"/>
        <v>215.3</v>
      </c>
      <c r="I55" s="196">
        <f t="shared" si="7"/>
        <v>222.3</v>
      </c>
    </row>
    <row r="56" spans="1:9" ht="76.5">
      <c r="A56" s="156" t="s">
        <v>369</v>
      </c>
      <c r="B56" s="71" t="s">
        <v>126</v>
      </c>
      <c r="C56" s="71" t="s">
        <v>131</v>
      </c>
      <c r="D56" s="71" t="s">
        <v>309</v>
      </c>
      <c r="E56" s="71"/>
      <c r="F56" s="151">
        <f t="shared" si="7"/>
        <v>0</v>
      </c>
      <c r="G56" s="178">
        <f t="shared" si="1"/>
        <v>215.3</v>
      </c>
      <c r="H56" s="206">
        <f>H57+H58</f>
        <v>215.3</v>
      </c>
      <c r="I56" s="206">
        <f>I57+I58</f>
        <v>222.3</v>
      </c>
    </row>
    <row r="57" spans="1:9" ht="12.75">
      <c r="A57" s="294" t="s">
        <v>186</v>
      </c>
      <c r="B57" s="71" t="s">
        <v>126</v>
      </c>
      <c r="C57" s="71" t="s">
        <v>131</v>
      </c>
      <c r="D57" s="71" t="s">
        <v>309</v>
      </c>
      <c r="E57" s="91" t="s">
        <v>128</v>
      </c>
      <c r="F57" s="83"/>
      <c r="G57" s="178">
        <f t="shared" si="1"/>
        <v>165.36</v>
      </c>
      <c r="H57" s="151">
        <v>165.36</v>
      </c>
      <c r="I57" s="151">
        <v>170.74</v>
      </c>
    </row>
    <row r="58" spans="1:9" ht="38.25">
      <c r="A58" s="294" t="s">
        <v>188</v>
      </c>
      <c r="B58" s="71" t="s">
        <v>126</v>
      </c>
      <c r="C58" s="71" t="s">
        <v>131</v>
      </c>
      <c r="D58" s="71" t="s">
        <v>309</v>
      </c>
      <c r="E58" s="91" t="s">
        <v>182</v>
      </c>
      <c r="F58" s="151" t="e">
        <f>#REF!</f>
        <v>#REF!</v>
      </c>
      <c r="G58" s="178" t="e">
        <f t="shared" si="1"/>
        <v>#REF!</v>
      </c>
      <c r="H58" s="151">
        <v>49.94</v>
      </c>
      <c r="I58" s="151">
        <v>51.56</v>
      </c>
    </row>
    <row r="59" spans="1:9" ht="12.75">
      <c r="A59" s="295" t="s">
        <v>214</v>
      </c>
      <c r="B59" s="185" t="s">
        <v>131</v>
      </c>
      <c r="C59" s="185"/>
      <c r="D59" s="185"/>
      <c r="E59" s="185"/>
      <c r="F59" s="151">
        <f>F60</f>
        <v>652.0600000000001</v>
      </c>
      <c r="G59" s="178">
        <f t="shared" si="1"/>
        <v>-617.0600000000001</v>
      </c>
      <c r="H59" s="196">
        <f>H60+H67</f>
        <v>35</v>
      </c>
      <c r="I59" s="196">
        <f>I60+I67</f>
        <v>35</v>
      </c>
    </row>
    <row r="60" spans="1:9" ht="38.25">
      <c r="A60" s="295" t="s">
        <v>101</v>
      </c>
      <c r="B60" s="185" t="s">
        <v>131</v>
      </c>
      <c r="C60" s="185" t="s">
        <v>213</v>
      </c>
      <c r="D60" s="185"/>
      <c r="E60" s="185"/>
      <c r="F60" s="151">
        <f>F61+F65</f>
        <v>652.0600000000001</v>
      </c>
      <c r="G60" s="178">
        <f t="shared" si="1"/>
        <v>-632.0600000000001</v>
      </c>
      <c r="H60" s="196">
        <f aca="true" t="shared" si="8" ref="H60:I62">H61</f>
        <v>20</v>
      </c>
      <c r="I60" s="196">
        <f t="shared" si="8"/>
        <v>20</v>
      </c>
    </row>
    <row r="61" spans="1:9" ht="25.5">
      <c r="A61" s="293" t="s">
        <v>366</v>
      </c>
      <c r="B61" s="71" t="s">
        <v>131</v>
      </c>
      <c r="C61" s="71" t="s">
        <v>213</v>
      </c>
      <c r="D61" s="71" t="s">
        <v>349</v>
      </c>
      <c r="E61" s="185"/>
      <c r="F61" s="151">
        <f>F62+F63</f>
        <v>652.0600000000001</v>
      </c>
      <c r="G61" s="178">
        <f t="shared" si="1"/>
        <v>-632.0600000000001</v>
      </c>
      <c r="H61" s="206">
        <f t="shared" si="8"/>
        <v>20</v>
      </c>
      <c r="I61" s="206">
        <f t="shared" si="8"/>
        <v>20</v>
      </c>
    </row>
    <row r="62" spans="1:9" ht="12.75">
      <c r="A62" s="156" t="s">
        <v>337</v>
      </c>
      <c r="B62" s="71" t="s">
        <v>131</v>
      </c>
      <c r="C62" s="71" t="s">
        <v>213</v>
      </c>
      <c r="D62" s="71" t="s">
        <v>234</v>
      </c>
      <c r="E62" s="185"/>
      <c r="F62" s="83">
        <v>506.41</v>
      </c>
      <c r="G62" s="178">
        <f t="shared" si="1"/>
        <v>-486.41</v>
      </c>
      <c r="H62" s="206">
        <f t="shared" si="8"/>
        <v>20</v>
      </c>
      <c r="I62" s="206">
        <f t="shared" si="8"/>
        <v>20</v>
      </c>
    </row>
    <row r="63" spans="1:9" ht="12.75">
      <c r="A63" s="156" t="s">
        <v>353</v>
      </c>
      <c r="B63" s="71" t="s">
        <v>131</v>
      </c>
      <c r="C63" s="71" t="s">
        <v>213</v>
      </c>
      <c r="D63" s="71" t="s">
        <v>354</v>
      </c>
      <c r="E63" s="71"/>
      <c r="F63" s="83">
        <v>145.65</v>
      </c>
      <c r="G63" s="178">
        <f t="shared" si="1"/>
        <v>-125.65</v>
      </c>
      <c r="H63" s="206">
        <f>H65</f>
        <v>20</v>
      </c>
      <c r="I63" s="206">
        <f>I65</f>
        <v>20</v>
      </c>
    </row>
    <row r="64" spans="1:9" ht="12.75">
      <c r="A64" s="231" t="s">
        <v>344</v>
      </c>
      <c r="B64" s="71" t="s">
        <v>131</v>
      </c>
      <c r="C64" s="71" t="s">
        <v>213</v>
      </c>
      <c r="D64" s="71" t="s">
        <v>336</v>
      </c>
      <c r="E64" s="71"/>
      <c r="F64" s="83"/>
      <c r="G64" s="178"/>
      <c r="H64" s="206">
        <f>H65</f>
        <v>20</v>
      </c>
      <c r="I64" s="206">
        <f>I65</f>
        <v>20</v>
      </c>
    </row>
    <row r="65" spans="1:9" ht="25.5">
      <c r="A65" s="156" t="s">
        <v>215</v>
      </c>
      <c r="B65" s="71" t="s">
        <v>131</v>
      </c>
      <c r="C65" s="71" t="s">
        <v>213</v>
      </c>
      <c r="D65" s="71" t="s">
        <v>318</v>
      </c>
      <c r="E65" s="71"/>
      <c r="F65" s="151">
        <f>F66</f>
        <v>0</v>
      </c>
      <c r="G65" s="178">
        <f t="shared" si="1"/>
        <v>20</v>
      </c>
      <c r="H65" s="206">
        <f>H66</f>
        <v>20</v>
      </c>
      <c r="I65" s="206">
        <f>I66</f>
        <v>20</v>
      </c>
    </row>
    <row r="66" spans="1:9" ht="25.5">
      <c r="A66" s="156" t="s">
        <v>142</v>
      </c>
      <c r="B66" s="71" t="s">
        <v>131</v>
      </c>
      <c r="C66" s="71" t="s">
        <v>213</v>
      </c>
      <c r="D66" s="71" t="s">
        <v>318</v>
      </c>
      <c r="E66" s="71" t="s">
        <v>136</v>
      </c>
      <c r="F66" s="83">
        <v>0</v>
      </c>
      <c r="G66" s="178">
        <f t="shared" si="1"/>
        <v>20</v>
      </c>
      <c r="H66" s="206">
        <v>20</v>
      </c>
      <c r="I66" s="206">
        <v>20</v>
      </c>
    </row>
    <row r="67" spans="1:9" ht="25.5">
      <c r="A67" s="285" t="s">
        <v>330</v>
      </c>
      <c r="B67" s="185" t="s">
        <v>131</v>
      </c>
      <c r="C67" s="185" t="s">
        <v>329</v>
      </c>
      <c r="D67" s="185"/>
      <c r="E67" s="185"/>
      <c r="F67" s="151">
        <f aca="true" t="shared" si="9" ref="F67:I69">F68</f>
        <v>3295.88</v>
      </c>
      <c r="G67" s="178">
        <f t="shared" si="1"/>
        <v>-3280.88</v>
      </c>
      <c r="H67" s="196">
        <f>H68</f>
        <v>15</v>
      </c>
      <c r="I67" s="196">
        <f t="shared" si="9"/>
        <v>15</v>
      </c>
    </row>
    <row r="68" spans="1:9" ht="25.5">
      <c r="A68" s="293" t="s">
        <v>366</v>
      </c>
      <c r="B68" s="71" t="s">
        <v>131</v>
      </c>
      <c r="C68" s="71" t="s">
        <v>329</v>
      </c>
      <c r="D68" s="71" t="s">
        <v>349</v>
      </c>
      <c r="E68" s="185"/>
      <c r="F68" s="151">
        <f t="shared" si="9"/>
        <v>3295.88</v>
      </c>
      <c r="G68" s="178">
        <f t="shared" si="1"/>
        <v>-3280.88</v>
      </c>
      <c r="H68" s="206">
        <f t="shared" si="9"/>
        <v>15</v>
      </c>
      <c r="I68" s="206">
        <f t="shared" si="9"/>
        <v>15</v>
      </c>
    </row>
    <row r="69" spans="1:9" ht="12.75">
      <c r="A69" s="156" t="s">
        <v>337</v>
      </c>
      <c r="B69" s="71" t="s">
        <v>131</v>
      </c>
      <c r="C69" s="71" t="s">
        <v>329</v>
      </c>
      <c r="D69" s="71" t="s">
        <v>234</v>
      </c>
      <c r="E69" s="71"/>
      <c r="F69" s="151">
        <f t="shared" si="9"/>
        <v>3295.88</v>
      </c>
      <c r="G69" s="178">
        <f t="shared" si="1"/>
        <v>-3280.88</v>
      </c>
      <c r="H69" s="206">
        <f t="shared" si="9"/>
        <v>15</v>
      </c>
      <c r="I69" s="206">
        <f t="shared" si="9"/>
        <v>15</v>
      </c>
    </row>
    <row r="70" spans="1:9" ht="12.75">
      <c r="A70" s="156" t="s">
        <v>353</v>
      </c>
      <c r="B70" s="71" t="s">
        <v>131</v>
      </c>
      <c r="C70" s="71" t="s">
        <v>329</v>
      </c>
      <c r="D70" s="71" t="s">
        <v>354</v>
      </c>
      <c r="E70" s="71"/>
      <c r="F70" s="151">
        <f>F72+F75</f>
        <v>3295.88</v>
      </c>
      <c r="G70" s="178">
        <f t="shared" si="1"/>
        <v>-3280.88</v>
      </c>
      <c r="H70" s="206">
        <f aca="true" t="shared" si="10" ref="H70:I72">H71</f>
        <v>15</v>
      </c>
      <c r="I70" s="206">
        <f t="shared" si="10"/>
        <v>15</v>
      </c>
    </row>
    <row r="71" spans="1:9" ht="12.75">
      <c r="A71" s="191" t="s">
        <v>344</v>
      </c>
      <c r="B71" s="71" t="s">
        <v>131</v>
      </c>
      <c r="C71" s="71" t="s">
        <v>329</v>
      </c>
      <c r="D71" s="71" t="s">
        <v>336</v>
      </c>
      <c r="E71" s="71"/>
      <c r="F71" s="151"/>
      <c r="G71" s="178"/>
      <c r="H71" s="206">
        <f t="shared" si="10"/>
        <v>15</v>
      </c>
      <c r="I71" s="206">
        <f t="shared" si="10"/>
        <v>15</v>
      </c>
    </row>
    <row r="72" spans="1:9" ht="25.5">
      <c r="A72" s="156" t="s">
        <v>339</v>
      </c>
      <c r="B72" s="71" t="s">
        <v>131</v>
      </c>
      <c r="C72" s="71" t="s">
        <v>329</v>
      </c>
      <c r="D72" s="71" t="s">
        <v>338</v>
      </c>
      <c r="E72" s="71"/>
      <c r="F72" s="151">
        <f>F73+F74</f>
        <v>3295.88</v>
      </c>
      <c r="G72" s="178">
        <f t="shared" si="1"/>
        <v>-3280.88</v>
      </c>
      <c r="H72" s="206">
        <f t="shared" si="10"/>
        <v>15</v>
      </c>
      <c r="I72" s="206">
        <f t="shared" si="10"/>
        <v>15</v>
      </c>
    </row>
    <row r="73" spans="1:9" ht="25.5">
      <c r="A73" s="156" t="s">
        <v>142</v>
      </c>
      <c r="B73" s="71" t="s">
        <v>131</v>
      </c>
      <c r="C73" s="71" t="s">
        <v>329</v>
      </c>
      <c r="D73" s="71" t="s">
        <v>338</v>
      </c>
      <c r="E73" s="71" t="s">
        <v>136</v>
      </c>
      <c r="F73" s="83">
        <v>2531.4</v>
      </c>
      <c r="G73" s="178">
        <f t="shared" si="1"/>
        <v>-2516.4</v>
      </c>
      <c r="H73" s="206">
        <v>15</v>
      </c>
      <c r="I73" s="206">
        <v>15</v>
      </c>
    </row>
    <row r="74" spans="1:9" ht="12.75">
      <c r="A74" s="295" t="s">
        <v>304</v>
      </c>
      <c r="B74" s="185" t="s">
        <v>143</v>
      </c>
      <c r="C74" s="185"/>
      <c r="D74" s="185"/>
      <c r="E74" s="185"/>
      <c r="F74" s="83">
        <v>764.48</v>
      </c>
      <c r="G74" s="178">
        <f t="shared" si="1"/>
        <v>1382.12811</v>
      </c>
      <c r="H74" s="196">
        <f aca="true" t="shared" si="11" ref="H74:I77">H75</f>
        <v>2146.60811</v>
      </c>
      <c r="I74" s="196">
        <f t="shared" si="11"/>
        <v>1937.36</v>
      </c>
    </row>
    <row r="75" spans="1:9" ht="12.75">
      <c r="A75" s="295" t="s">
        <v>144</v>
      </c>
      <c r="B75" s="185" t="s">
        <v>143</v>
      </c>
      <c r="C75" s="185" t="s">
        <v>125</v>
      </c>
      <c r="D75" s="185"/>
      <c r="E75" s="185"/>
      <c r="F75" s="151">
        <f>F76</f>
        <v>0</v>
      </c>
      <c r="G75" s="178">
        <f t="shared" si="1"/>
        <v>2146.60811</v>
      </c>
      <c r="H75" s="196">
        <f t="shared" si="11"/>
        <v>2146.60811</v>
      </c>
      <c r="I75" s="196">
        <f t="shared" si="11"/>
        <v>1937.36</v>
      </c>
    </row>
    <row r="76" spans="1:9" ht="25.5">
      <c r="A76" s="293" t="s">
        <v>366</v>
      </c>
      <c r="B76" s="71" t="s">
        <v>143</v>
      </c>
      <c r="C76" s="71" t="s">
        <v>125</v>
      </c>
      <c r="D76" s="71" t="s">
        <v>349</v>
      </c>
      <c r="E76" s="185"/>
      <c r="F76" s="83"/>
      <c r="G76" s="178">
        <f t="shared" si="1"/>
        <v>2146.60811</v>
      </c>
      <c r="H76" s="206">
        <f t="shared" si="11"/>
        <v>2146.60811</v>
      </c>
      <c r="I76" s="206">
        <f t="shared" si="11"/>
        <v>1937.36</v>
      </c>
    </row>
    <row r="77" spans="1:9" ht="12.75">
      <c r="A77" s="156" t="s">
        <v>355</v>
      </c>
      <c r="B77" s="71" t="s">
        <v>143</v>
      </c>
      <c r="C77" s="71" t="s">
        <v>125</v>
      </c>
      <c r="D77" s="71" t="s">
        <v>233</v>
      </c>
      <c r="E77" s="71"/>
      <c r="F77" s="151" t="e">
        <f>+#REF!</f>
        <v>#REF!</v>
      </c>
      <c r="G77" s="178" t="e">
        <f t="shared" si="1"/>
        <v>#REF!</v>
      </c>
      <c r="H77" s="206">
        <f t="shared" si="11"/>
        <v>2146.60811</v>
      </c>
      <c r="I77" s="206">
        <f t="shared" si="11"/>
        <v>1937.36</v>
      </c>
    </row>
    <row r="78" spans="1:9" ht="25.5">
      <c r="A78" s="156" t="s">
        <v>357</v>
      </c>
      <c r="B78" s="71" t="s">
        <v>143</v>
      </c>
      <c r="C78" s="71" t="s">
        <v>125</v>
      </c>
      <c r="D78" s="71" t="s">
        <v>356</v>
      </c>
      <c r="E78" s="71"/>
      <c r="F78" s="151">
        <f>F79</f>
        <v>1269.06</v>
      </c>
      <c r="G78" s="178">
        <f aca="true" t="shared" si="12" ref="G78:G86">H78-F78</f>
        <v>877.5481100000002</v>
      </c>
      <c r="H78" s="206">
        <f>H79</f>
        <v>2146.60811</v>
      </c>
      <c r="I78" s="206">
        <f>I79</f>
        <v>1937.36</v>
      </c>
    </row>
    <row r="79" spans="1:9" ht="25.5">
      <c r="A79" s="90" t="s">
        <v>341</v>
      </c>
      <c r="B79" s="71" t="s">
        <v>143</v>
      </c>
      <c r="C79" s="71" t="s">
        <v>125</v>
      </c>
      <c r="D79" s="71" t="s">
        <v>319</v>
      </c>
      <c r="E79" s="71"/>
      <c r="F79" s="151">
        <f>F80</f>
        <v>1269.06</v>
      </c>
      <c r="G79" s="178">
        <f t="shared" si="12"/>
        <v>877.5481100000002</v>
      </c>
      <c r="H79" s="206">
        <f>H80+H84</f>
        <v>2146.60811</v>
      </c>
      <c r="I79" s="206">
        <f>I80+I84</f>
        <v>1937.36</v>
      </c>
    </row>
    <row r="80" spans="1:9" ht="25.5">
      <c r="A80" s="272" t="s">
        <v>331</v>
      </c>
      <c r="B80" s="71" t="s">
        <v>143</v>
      </c>
      <c r="C80" s="71" t="s">
        <v>125</v>
      </c>
      <c r="D80" s="71" t="s">
        <v>320</v>
      </c>
      <c r="E80" s="71"/>
      <c r="F80" s="151">
        <f>F81</f>
        <v>1269.06</v>
      </c>
      <c r="G80" s="178">
        <f t="shared" si="12"/>
        <v>725.74811</v>
      </c>
      <c r="H80" s="206">
        <f>H81+H82+H83</f>
        <v>1994.80811</v>
      </c>
      <c r="I80" s="206">
        <f>I81+I82+I83</f>
        <v>1785.56</v>
      </c>
    </row>
    <row r="81" spans="1:9" ht="12.75">
      <c r="A81" s="275" t="s">
        <v>183</v>
      </c>
      <c r="B81" s="71" t="s">
        <v>143</v>
      </c>
      <c r="C81" s="71" t="s">
        <v>125</v>
      </c>
      <c r="D81" s="71" t="s">
        <v>320</v>
      </c>
      <c r="E81" s="71" t="s">
        <v>141</v>
      </c>
      <c r="F81" s="151">
        <f>F82+F83</f>
        <v>1269.06</v>
      </c>
      <c r="G81" s="178">
        <f t="shared" si="12"/>
        <v>54.340000000000146</v>
      </c>
      <c r="H81" s="219">
        <v>1323.4</v>
      </c>
      <c r="I81" s="219">
        <v>1161.07</v>
      </c>
    </row>
    <row r="82" spans="1:9" ht="38.25">
      <c r="A82" s="275" t="s">
        <v>196</v>
      </c>
      <c r="B82" s="71" t="s">
        <v>143</v>
      </c>
      <c r="C82" s="71" t="s">
        <v>125</v>
      </c>
      <c r="D82" s="71" t="s">
        <v>320</v>
      </c>
      <c r="E82" s="71" t="s">
        <v>184</v>
      </c>
      <c r="F82" s="83">
        <v>929.07</v>
      </c>
      <c r="G82" s="178">
        <f t="shared" si="12"/>
        <v>-528.6618900000001</v>
      </c>
      <c r="H82" s="219">
        <f>1013.72811-613.33+0.01</f>
        <v>400.40810999999997</v>
      </c>
      <c r="I82" s="219">
        <v>353.49</v>
      </c>
    </row>
    <row r="83" spans="1:9" ht="25.5">
      <c r="A83" s="90" t="s">
        <v>142</v>
      </c>
      <c r="B83" s="71" t="s">
        <v>143</v>
      </c>
      <c r="C83" s="71" t="s">
        <v>125</v>
      </c>
      <c r="D83" s="71" t="s">
        <v>320</v>
      </c>
      <c r="E83" s="71" t="s">
        <v>136</v>
      </c>
      <c r="F83" s="83">
        <v>339.99</v>
      </c>
      <c r="G83" s="178">
        <f t="shared" si="12"/>
        <v>-68.99000000000001</v>
      </c>
      <c r="H83" s="219">
        <v>271</v>
      </c>
      <c r="I83" s="219">
        <v>271</v>
      </c>
    </row>
    <row r="84" spans="1:9" ht="25.5">
      <c r="A84" s="90" t="s">
        <v>328</v>
      </c>
      <c r="B84" s="71" t="s">
        <v>143</v>
      </c>
      <c r="C84" s="71" t="s">
        <v>125</v>
      </c>
      <c r="D84" s="71" t="s">
        <v>312</v>
      </c>
      <c r="E84" s="71"/>
      <c r="F84" s="83">
        <v>478.61</v>
      </c>
      <c r="G84" s="178">
        <f t="shared" si="12"/>
        <v>-326.81</v>
      </c>
      <c r="H84" s="219">
        <f>H85</f>
        <v>151.8</v>
      </c>
      <c r="I84" s="219">
        <f>I85</f>
        <v>151.8</v>
      </c>
    </row>
    <row r="85" spans="1:9" ht="25.5">
      <c r="A85" s="90" t="s">
        <v>142</v>
      </c>
      <c r="B85" s="71" t="s">
        <v>143</v>
      </c>
      <c r="C85" s="71" t="s">
        <v>125</v>
      </c>
      <c r="D85" s="71" t="s">
        <v>312</v>
      </c>
      <c r="E85" s="71" t="s">
        <v>136</v>
      </c>
      <c r="F85" s="83">
        <v>0</v>
      </c>
      <c r="G85" s="178">
        <f t="shared" si="12"/>
        <v>151.8</v>
      </c>
      <c r="H85" s="219">
        <v>151.8</v>
      </c>
      <c r="I85" s="219">
        <v>151.8</v>
      </c>
    </row>
    <row r="86" spans="1:9" ht="12.75">
      <c r="A86" s="187" t="s">
        <v>145</v>
      </c>
      <c r="B86" s="185" t="s">
        <v>140</v>
      </c>
      <c r="C86" s="185"/>
      <c r="D86" s="185"/>
      <c r="E86" s="185"/>
      <c r="F86" s="83" t="e">
        <f>F8+F44+F54+F58+F67+F77+F50+F84</f>
        <v>#REF!</v>
      </c>
      <c r="G86" s="178" t="e">
        <f t="shared" si="12"/>
        <v>#REF!</v>
      </c>
      <c r="H86" s="302">
        <f aca="true" t="shared" si="13" ref="H86:I91">H87</f>
        <v>1626.3436</v>
      </c>
      <c r="I86" s="302">
        <f t="shared" si="13"/>
        <v>1626.3436</v>
      </c>
    </row>
    <row r="87" spans="1:9" ht="12.75">
      <c r="A87" s="187" t="s">
        <v>84</v>
      </c>
      <c r="B87" s="185" t="s">
        <v>140</v>
      </c>
      <c r="C87" s="185" t="s">
        <v>135</v>
      </c>
      <c r="D87" s="185"/>
      <c r="E87" s="185"/>
      <c r="H87" s="303">
        <f t="shared" si="13"/>
        <v>1626.3436</v>
      </c>
      <c r="I87" s="303">
        <f t="shared" si="13"/>
        <v>1626.3436</v>
      </c>
    </row>
    <row r="88" spans="1:9" ht="25.5">
      <c r="A88" s="86" t="s">
        <v>366</v>
      </c>
      <c r="B88" s="71" t="s">
        <v>140</v>
      </c>
      <c r="C88" s="71" t="s">
        <v>135</v>
      </c>
      <c r="D88" s="71" t="s">
        <v>349</v>
      </c>
      <c r="E88" s="71"/>
      <c r="H88" s="283">
        <f t="shared" si="13"/>
        <v>1626.3436</v>
      </c>
      <c r="I88" s="283">
        <f t="shared" si="13"/>
        <v>1626.3436</v>
      </c>
    </row>
    <row r="89" spans="1:9" ht="12.75">
      <c r="A89" s="90" t="s">
        <v>355</v>
      </c>
      <c r="B89" s="71" t="s">
        <v>140</v>
      </c>
      <c r="C89" s="71" t="s">
        <v>135</v>
      </c>
      <c r="D89" s="71" t="s">
        <v>233</v>
      </c>
      <c r="E89" s="71"/>
      <c r="H89" s="283">
        <f t="shared" si="13"/>
        <v>1626.3436</v>
      </c>
      <c r="I89" s="283">
        <f t="shared" si="13"/>
        <v>1626.3436</v>
      </c>
    </row>
    <row r="90" spans="1:9" ht="12.75">
      <c r="A90" s="272" t="s">
        <v>198</v>
      </c>
      <c r="B90" s="71" t="s">
        <v>140</v>
      </c>
      <c r="C90" s="71" t="s">
        <v>135</v>
      </c>
      <c r="D90" s="71" t="s">
        <v>358</v>
      </c>
      <c r="E90" s="71"/>
      <c r="H90" s="283">
        <f t="shared" si="13"/>
        <v>1626.3436</v>
      </c>
      <c r="I90" s="283">
        <f t="shared" si="13"/>
        <v>1626.3436</v>
      </c>
    </row>
    <row r="91" spans="1:9" ht="25.5">
      <c r="A91" s="90" t="s">
        <v>199</v>
      </c>
      <c r="B91" s="71" t="s">
        <v>140</v>
      </c>
      <c r="C91" s="71" t="s">
        <v>135</v>
      </c>
      <c r="D91" s="71" t="s">
        <v>340</v>
      </c>
      <c r="E91" s="71"/>
      <c r="H91" s="283">
        <f t="shared" si="13"/>
        <v>1626.3436</v>
      </c>
      <c r="I91" s="283">
        <f t="shared" si="13"/>
        <v>1626.3436</v>
      </c>
    </row>
    <row r="92" spans="1:9" ht="25.5">
      <c r="A92" s="272" t="s">
        <v>331</v>
      </c>
      <c r="B92" s="71" t="s">
        <v>140</v>
      </c>
      <c r="C92" s="71" t="s">
        <v>135</v>
      </c>
      <c r="D92" s="71" t="s">
        <v>321</v>
      </c>
      <c r="E92" s="71"/>
      <c r="H92" s="283">
        <f>H93+H94</f>
        <v>1626.3436</v>
      </c>
      <c r="I92" s="283">
        <f>I93+I94</f>
        <v>1626.3436</v>
      </c>
    </row>
    <row r="93" spans="1:9" ht="12.75">
      <c r="A93" s="275" t="s">
        <v>183</v>
      </c>
      <c r="B93" s="71" t="s">
        <v>140</v>
      </c>
      <c r="C93" s="71" t="s">
        <v>135</v>
      </c>
      <c r="D93" s="71" t="s">
        <v>321</v>
      </c>
      <c r="E93" s="91" t="s">
        <v>141</v>
      </c>
      <c r="H93" s="219">
        <v>1249.1136</v>
      </c>
      <c r="I93" s="219">
        <v>1249.1136</v>
      </c>
    </row>
    <row r="94" spans="1:9" ht="38.25">
      <c r="A94" s="275" t="s">
        <v>196</v>
      </c>
      <c r="B94" s="71" t="s">
        <v>140</v>
      </c>
      <c r="C94" s="71" t="s">
        <v>135</v>
      </c>
      <c r="D94" s="71" t="s">
        <v>321</v>
      </c>
      <c r="E94" s="91" t="s">
        <v>184</v>
      </c>
      <c r="H94" s="219">
        <v>377.23</v>
      </c>
      <c r="I94" s="219">
        <v>377.23</v>
      </c>
    </row>
    <row r="95" spans="1:9" ht="12.75">
      <c r="A95" s="259" t="s">
        <v>146</v>
      </c>
      <c r="B95" s="185" t="s">
        <v>147</v>
      </c>
      <c r="C95" s="185" t="s">
        <v>147</v>
      </c>
      <c r="D95" s="185" t="s">
        <v>235</v>
      </c>
      <c r="E95" s="185" t="s">
        <v>127</v>
      </c>
      <c r="H95" s="303">
        <v>222.54</v>
      </c>
      <c r="I95" s="304">
        <v>445.79</v>
      </c>
    </row>
    <row r="96" spans="1:9" ht="12.75" hidden="1">
      <c r="A96" s="259" t="s">
        <v>146</v>
      </c>
      <c r="B96" s="185"/>
      <c r="C96" s="185"/>
      <c r="D96" s="185"/>
      <c r="E96" s="185"/>
      <c r="H96" s="283"/>
      <c r="I96" s="300"/>
    </row>
    <row r="97" spans="1:9" ht="12.75">
      <c r="A97" s="367" t="s">
        <v>35</v>
      </c>
      <c r="B97" s="367"/>
      <c r="C97" s="367"/>
      <c r="D97" s="367"/>
      <c r="E97" s="367"/>
      <c r="H97" s="216">
        <f>H8+H54+H59+H74+H86+H95</f>
        <v>9117.095110000002</v>
      </c>
      <c r="I97" s="216">
        <f>I8+I54+I59+I74+I86+I95</f>
        <v>9138.097000000002</v>
      </c>
    </row>
    <row r="100" ht="12.75">
      <c r="I100" s="280"/>
    </row>
  </sheetData>
  <sheetProtection/>
  <mergeCells count="4">
    <mergeCell ref="K1:L1"/>
    <mergeCell ref="A3:I3"/>
    <mergeCell ref="A97:E97"/>
    <mergeCell ref="B1:J1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165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2.125" style="15" customWidth="1"/>
    <col min="2" max="2" width="50.25390625" style="15" customWidth="1"/>
    <col min="3" max="3" width="34.875" style="132" customWidth="1"/>
    <col min="4" max="9" width="0" style="15" hidden="1" customWidth="1"/>
    <col min="10" max="16384" width="9.125" style="15" customWidth="1"/>
  </cols>
  <sheetData>
    <row r="1" spans="2:8" ht="15.75" customHeight="1">
      <c r="B1" s="352" t="s">
        <v>390</v>
      </c>
      <c r="C1" s="352"/>
      <c r="D1" s="103"/>
      <c r="E1" s="103"/>
      <c r="F1" s="103"/>
      <c r="G1" s="103"/>
      <c r="H1" s="103"/>
    </row>
    <row r="2" spans="2:8" ht="30" customHeight="1">
      <c r="B2" s="352"/>
      <c r="C2" s="352"/>
      <c r="D2" s="103"/>
      <c r="E2" s="103"/>
      <c r="F2" s="103"/>
      <c r="G2" s="103"/>
      <c r="H2" s="103"/>
    </row>
    <row r="3" spans="2:8" ht="49.5" customHeight="1">
      <c r="B3" s="352"/>
      <c r="C3" s="352"/>
      <c r="D3" s="103"/>
      <c r="E3" s="103"/>
      <c r="F3" s="103"/>
      <c r="G3" s="103"/>
      <c r="H3" s="103"/>
    </row>
    <row r="4" spans="2:3" ht="15.75" customHeight="1" hidden="1">
      <c r="B4" s="133"/>
      <c r="C4" s="133"/>
    </row>
    <row r="5" spans="2:3" ht="15.75" customHeight="1" hidden="1">
      <c r="B5" s="133"/>
      <c r="C5" s="133"/>
    </row>
    <row r="6" spans="1:3" ht="44.25" customHeight="1">
      <c r="A6" s="369" t="s">
        <v>363</v>
      </c>
      <c r="B6" s="369"/>
      <c r="C6" s="369"/>
    </row>
    <row r="7" spans="2:3" ht="15.75">
      <c r="B7" s="115"/>
      <c r="C7" s="116"/>
    </row>
    <row r="8" spans="1:9" ht="15.75">
      <c r="A8" s="61" t="s">
        <v>202</v>
      </c>
      <c r="B8" s="146" t="s">
        <v>203</v>
      </c>
      <c r="C8" s="135" t="s">
        <v>236</v>
      </c>
      <c r="D8" s="105"/>
      <c r="E8" s="105"/>
      <c r="F8" s="105"/>
      <c r="G8" s="105"/>
      <c r="H8" s="105"/>
      <c r="I8" s="105"/>
    </row>
    <row r="9" spans="1:3" ht="15.75">
      <c r="A9" s="61"/>
      <c r="B9" s="136"/>
      <c r="C9" s="137"/>
    </row>
    <row r="10" spans="1:3" ht="85.5" customHeight="1">
      <c r="A10" s="138" t="s">
        <v>204</v>
      </c>
      <c r="B10" s="106" t="s">
        <v>205</v>
      </c>
      <c r="C10" s="166">
        <v>10132.57</v>
      </c>
    </row>
    <row r="11" spans="1:3" ht="15.75">
      <c r="A11" s="138"/>
      <c r="B11" s="139"/>
      <c r="C11" s="166"/>
    </row>
    <row r="12" spans="1:3" ht="15.75" customHeight="1" hidden="1">
      <c r="A12" s="140"/>
      <c r="B12" s="139"/>
      <c r="C12" s="166"/>
    </row>
    <row r="13" spans="1:3" s="117" customFormat="1" ht="31.5" customHeight="1" hidden="1">
      <c r="A13" s="141"/>
      <c r="B13" s="142"/>
      <c r="C13" s="166"/>
    </row>
    <row r="14" spans="1:7" s="117" customFormat="1" ht="15.75" customHeight="1" hidden="1">
      <c r="A14" s="143"/>
      <c r="B14" s="142"/>
      <c r="C14" s="166"/>
      <c r="E14" s="117">
        <v>6476566.1</v>
      </c>
      <c r="F14" s="117">
        <v>279131</v>
      </c>
      <c r="G14" s="117">
        <f>E14+F14+4100</f>
        <v>6759797.1</v>
      </c>
    </row>
    <row r="15" spans="1:7" s="117" customFormat="1" ht="15.75" customHeight="1" hidden="1">
      <c r="A15" s="143"/>
      <c r="B15" s="142"/>
      <c r="C15" s="166"/>
      <c r="E15" s="117">
        <v>6670222.1</v>
      </c>
      <c r="F15" s="117">
        <v>115000</v>
      </c>
      <c r="G15" s="117">
        <f>E15+F15+80000</f>
        <v>6865222.1</v>
      </c>
    </row>
    <row r="16" spans="1:7" s="117" customFormat="1" ht="15.75" customHeight="1" hidden="1">
      <c r="A16" s="143"/>
      <c r="B16" s="142"/>
      <c r="C16" s="166"/>
      <c r="G16" s="117">
        <f>G14-G15</f>
        <v>-105425</v>
      </c>
    </row>
    <row r="17" spans="1:5" s="117" customFormat="1" ht="15.75" customHeight="1" hidden="1">
      <c r="A17" s="143"/>
      <c r="B17" s="142"/>
      <c r="C17" s="166"/>
      <c r="E17" s="117">
        <f>E14-E15</f>
        <v>-193656</v>
      </c>
    </row>
    <row r="18" spans="1:6" s="118" customFormat="1" ht="15.75">
      <c r="A18" s="144"/>
      <c r="B18" s="145" t="s">
        <v>206</v>
      </c>
      <c r="C18" s="166">
        <v>1624.96</v>
      </c>
      <c r="D18" s="118" t="s">
        <v>207</v>
      </c>
      <c r="E18" s="118">
        <f>E14+150000</f>
        <v>6626566.1</v>
      </c>
      <c r="F18" s="118">
        <v>195694.7</v>
      </c>
    </row>
    <row r="19" spans="1:6" s="119" customFormat="1" ht="15.75">
      <c r="A19" s="370" t="s">
        <v>208</v>
      </c>
      <c r="B19" s="371"/>
      <c r="C19" s="167">
        <f>C10+C18</f>
        <v>11757.529999999999</v>
      </c>
      <c r="D19" s="119" t="s">
        <v>209</v>
      </c>
      <c r="E19" s="119">
        <f>E15+75000+150000</f>
        <v>6895222.1</v>
      </c>
      <c r="F19" s="119">
        <f>F18+4100</f>
        <v>199794.7</v>
      </c>
    </row>
    <row r="20" spans="1:3" s="119" customFormat="1" ht="15.75" hidden="1">
      <c r="A20" s="120"/>
      <c r="B20" s="99"/>
      <c r="C20" s="121"/>
    </row>
    <row r="21" spans="1:3" ht="15.75" hidden="1">
      <c r="A21" s="120"/>
      <c r="B21" s="122"/>
      <c r="C21" s="121"/>
    </row>
    <row r="22" ht="15.75">
      <c r="C22" s="307"/>
    </row>
    <row r="23" ht="15.75" hidden="1">
      <c r="C23" s="15"/>
    </row>
    <row r="24" ht="15.75">
      <c r="C24" s="15"/>
    </row>
    <row r="25" ht="15.75">
      <c r="C25" s="15"/>
    </row>
    <row r="26" s="118" customFormat="1" ht="15.75"/>
    <row r="27" s="118" customFormat="1" ht="15.75"/>
    <row r="28" s="118" customFormat="1" ht="15.75"/>
    <row r="29" s="119" customFormat="1" ht="15.75"/>
    <row r="30" s="119" customFormat="1" ht="15.75"/>
    <row r="31" s="118" customFormat="1" ht="15.75"/>
    <row r="32" s="119" customFormat="1" ht="15.75"/>
    <row r="33" s="119" customFormat="1" ht="15.75"/>
    <row r="34" ht="15.75">
      <c r="C34" s="15"/>
    </row>
    <row r="35" ht="15.75">
      <c r="C35" s="15"/>
    </row>
    <row r="36" ht="15.75">
      <c r="C36" s="15"/>
    </row>
    <row r="37" ht="15.75">
      <c r="C37" s="15"/>
    </row>
    <row r="38" spans="2:3" ht="15.75">
      <c r="B38" s="123"/>
      <c r="C38" s="124"/>
    </row>
    <row r="39" spans="2:3" ht="15.75">
      <c r="B39" s="123"/>
      <c r="C39" s="124"/>
    </row>
    <row r="40" spans="2:3" ht="15.75">
      <c r="B40" s="123"/>
      <c r="C40" s="124"/>
    </row>
    <row r="41" spans="2:3" ht="15.75">
      <c r="B41" s="123"/>
      <c r="C41" s="124"/>
    </row>
    <row r="42" spans="2:3" ht="15.75">
      <c r="B42" s="125"/>
      <c r="C42" s="126"/>
    </row>
    <row r="43" spans="2:3" ht="15.75">
      <c r="B43" s="123"/>
      <c r="C43" s="124"/>
    </row>
    <row r="44" spans="2:3" ht="15.75">
      <c r="B44" s="123"/>
      <c r="C44" s="124"/>
    </row>
    <row r="45" spans="2:3" ht="15.75">
      <c r="B45" s="127"/>
      <c r="C45" s="128"/>
    </row>
    <row r="46" spans="2:3" ht="15.75">
      <c r="B46" s="123"/>
      <c r="C46" s="124"/>
    </row>
    <row r="47" spans="2:3" ht="15.75">
      <c r="B47" s="123"/>
      <c r="C47" s="124"/>
    </row>
    <row r="48" spans="2:3" ht="15.75">
      <c r="B48" s="127"/>
      <c r="C48" s="128"/>
    </row>
    <row r="49" spans="2:3" ht="15.75">
      <c r="B49" s="123"/>
      <c r="C49" s="124"/>
    </row>
    <row r="50" spans="2:3" ht="15.75">
      <c r="B50" s="123"/>
      <c r="C50" s="124"/>
    </row>
    <row r="51" spans="2:3" ht="15.75">
      <c r="B51" s="123"/>
      <c r="C51" s="124"/>
    </row>
    <row r="52" spans="2:3" ht="15.75">
      <c r="B52" s="123"/>
      <c r="C52" s="124"/>
    </row>
    <row r="53" spans="2:3" ht="15.75">
      <c r="B53" s="129"/>
      <c r="C53" s="130"/>
    </row>
    <row r="54" spans="2:3" ht="15.75">
      <c r="B54" s="129"/>
      <c r="C54" s="130"/>
    </row>
    <row r="55" spans="2:3" ht="15.75">
      <c r="B55" s="129"/>
      <c r="C55" s="130"/>
    </row>
    <row r="56" ht="15.75">
      <c r="C56" s="131"/>
    </row>
    <row r="57" ht="15.75">
      <c r="C57" s="131"/>
    </row>
    <row r="58" ht="15.75">
      <c r="C58" s="131"/>
    </row>
    <row r="59" ht="15.75">
      <c r="C59" s="131"/>
    </row>
    <row r="60" ht="15.75">
      <c r="C60" s="131"/>
    </row>
    <row r="61" ht="15.75">
      <c r="C61" s="131"/>
    </row>
    <row r="62" ht="15.75">
      <c r="C62" s="131"/>
    </row>
    <row r="63" ht="15.75">
      <c r="C63" s="131"/>
    </row>
    <row r="64" ht="15.75">
      <c r="C64" s="131"/>
    </row>
    <row r="65" ht="15.75">
      <c r="C65" s="131"/>
    </row>
    <row r="66" ht="15.75">
      <c r="C66" s="131"/>
    </row>
    <row r="67" ht="15.75">
      <c r="C67" s="131"/>
    </row>
    <row r="68" ht="15.75">
      <c r="C68" s="131"/>
    </row>
    <row r="69" ht="15.75">
      <c r="C69" s="131"/>
    </row>
    <row r="70" ht="15.75">
      <c r="C70" s="131"/>
    </row>
    <row r="71" ht="15.75">
      <c r="C71" s="131"/>
    </row>
    <row r="72" ht="15.75">
      <c r="C72" s="131"/>
    </row>
    <row r="73" ht="15.75">
      <c r="C73" s="131"/>
    </row>
    <row r="74" ht="15.75">
      <c r="C74" s="131"/>
    </row>
    <row r="75" ht="15.75">
      <c r="C75" s="131"/>
    </row>
    <row r="76" ht="15.75">
      <c r="C76" s="131"/>
    </row>
    <row r="77" ht="15.75">
      <c r="C77" s="131"/>
    </row>
    <row r="78" ht="15.75">
      <c r="C78" s="131"/>
    </row>
    <row r="79" ht="15.75">
      <c r="C79" s="131"/>
    </row>
    <row r="80" ht="15.75">
      <c r="C80" s="131"/>
    </row>
    <row r="81" ht="15.75">
      <c r="C81" s="131"/>
    </row>
    <row r="82" ht="15.75">
      <c r="C82" s="131"/>
    </row>
    <row r="83" ht="15.75">
      <c r="C83" s="131"/>
    </row>
    <row r="84" ht="15.75">
      <c r="C84" s="131"/>
    </row>
    <row r="85" ht="15.75">
      <c r="C85" s="131"/>
    </row>
    <row r="86" ht="15.75">
      <c r="C86" s="131"/>
    </row>
    <row r="87" ht="15.75">
      <c r="C87" s="131"/>
    </row>
    <row r="88" ht="15.75">
      <c r="C88" s="131"/>
    </row>
    <row r="89" ht="15.75">
      <c r="C89" s="131"/>
    </row>
    <row r="90" ht="15.75">
      <c r="C90" s="131"/>
    </row>
    <row r="91" ht="15.75">
      <c r="C91" s="131"/>
    </row>
    <row r="92" ht="15.75">
      <c r="C92" s="131"/>
    </row>
    <row r="93" ht="15.75">
      <c r="C93" s="131"/>
    </row>
    <row r="94" ht="15.75">
      <c r="C94" s="131"/>
    </row>
    <row r="95" ht="15.75">
      <c r="C95" s="131"/>
    </row>
    <row r="96" ht="15.75">
      <c r="C96" s="131"/>
    </row>
    <row r="97" ht="15.75">
      <c r="C97" s="131"/>
    </row>
    <row r="98" ht="15.75">
      <c r="C98" s="131"/>
    </row>
    <row r="99" ht="15.75">
      <c r="C99" s="131"/>
    </row>
    <row r="100" ht="15.75">
      <c r="C100" s="131"/>
    </row>
    <row r="101" ht="15.75">
      <c r="C101" s="131"/>
    </row>
    <row r="102" ht="15.75">
      <c r="C102" s="131"/>
    </row>
    <row r="103" ht="15.75">
      <c r="C103" s="131"/>
    </row>
    <row r="104" ht="15.75">
      <c r="C104" s="131"/>
    </row>
    <row r="105" ht="15.75">
      <c r="C105" s="131"/>
    </row>
    <row r="106" ht="15.75">
      <c r="C106" s="131"/>
    </row>
    <row r="107" ht="15.75">
      <c r="C107" s="131"/>
    </row>
    <row r="108" ht="15.75">
      <c r="C108" s="131"/>
    </row>
    <row r="109" ht="15.75">
      <c r="C109" s="131"/>
    </row>
    <row r="110" ht="15.75">
      <c r="C110" s="131"/>
    </row>
    <row r="111" ht="15.75">
      <c r="C111" s="131"/>
    </row>
    <row r="112" ht="15.75">
      <c r="C112" s="131"/>
    </row>
    <row r="113" ht="15.75">
      <c r="C113" s="131"/>
    </row>
    <row r="114" ht="15.75">
      <c r="C114" s="131"/>
    </row>
    <row r="115" ht="15.75">
      <c r="C115" s="131"/>
    </row>
    <row r="116" ht="15.75">
      <c r="C116" s="131"/>
    </row>
    <row r="117" ht="15.75">
      <c r="C117" s="131"/>
    </row>
    <row r="118" ht="15.75">
      <c r="C118" s="131"/>
    </row>
    <row r="119" ht="15.75">
      <c r="C119" s="131"/>
    </row>
    <row r="120" ht="15.75">
      <c r="C120" s="131"/>
    </row>
    <row r="121" ht="15.75">
      <c r="C121" s="131"/>
    </row>
    <row r="122" ht="15.75">
      <c r="C122" s="131"/>
    </row>
    <row r="123" ht="15.75">
      <c r="C123" s="131"/>
    </row>
    <row r="124" ht="15.75">
      <c r="C124" s="131"/>
    </row>
    <row r="125" ht="15.75">
      <c r="C125" s="131"/>
    </row>
    <row r="126" ht="15.75">
      <c r="C126" s="131"/>
    </row>
    <row r="127" ht="15.75">
      <c r="C127" s="131"/>
    </row>
    <row r="128" ht="15.75">
      <c r="C128" s="131"/>
    </row>
    <row r="129" ht="15.75">
      <c r="C129" s="131"/>
    </row>
    <row r="130" ht="15.75">
      <c r="C130" s="131"/>
    </row>
    <row r="131" ht="15.75">
      <c r="C131" s="131"/>
    </row>
    <row r="132" ht="15.75">
      <c r="C132" s="131"/>
    </row>
    <row r="133" ht="15.75">
      <c r="C133" s="131"/>
    </row>
    <row r="134" ht="15.75">
      <c r="C134" s="131"/>
    </row>
    <row r="135" ht="15.75">
      <c r="C135" s="131"/>
    </row>
    <row r="136" ht="15.75">
      <c r="C136" s="131"/>
    </row>
    <row r="137" ht="15.75">
      <c r="C137" s="131"/>
    </row>
    <row r="138" ht="15.75">
      <c r="C138" s="131"/>
    </row>
    <row r="139" ht="15.75">
      <c r="C139" s="131"/>
    </row>
    <row r="140" ht="15.75">
      <c r="C140" s="131"/>
    </row>
    <row r="141" ht="15.75">
      <c r="C141" s="131"/>
    </row>
    <row r="142" ht="15.75">
      <c r="C142" s="131"/>
    </row>
    <row r="143" ht="15.75">
      <c r="C143" s="131"/>
    </row>
    <row r="144" ht="15.75">
      <c r="C144" s="131"/>
    </row>
    <row r="145" ht="15.75">
      <c r="C145" s="131"/>
    </row>
    <row r="146" ht="15.75">
      <c r="C146" s="131"/>
    </row>
    <row r="147" ht="15.75">
      <c r="C147" s="131"/>
    </row>
    <row r="148" ht="15.75">
      <c r="C148" s="131"/>
    </row>
    <row r="149" ht="15.75">
      <c r="C149" s="131"/>
    </row>
    <row r="150" ht="15.75">
      <c r="C150" s="131"/>
    </row>
    <row r="151" ht="15.75">
      <c r="C151" s="131"/>
    </row>
    <row r="152" ht="15.75">
      <c r="C152" s="131"/>
    </row>
    <row r="153" ht="15.75">
      <c r="C153" s="131"/>
    </row>
    <row r="154" ht="15.75">
      <c r="C154" s="131"/>
    </row>
    <row r="155" ht="15.75">
      <c r="C155" s="131"/>
    </row>
    <row r="156" ht="15.75">
      <c r="C156" s="131"/>
    </row>
    <row r="157" ht="15.75">
      <c r="C157" s="131"/>
    </row>
    <row r="158" ht="15.75">
      <c r="C158" s="131"/>
    </row>
    <row r="159" ht="15.75">
      <c r="C159" s="131"/>
    </row>
    <row r="160" ht="15.75">
      <c r="C160" s="131"/>
    </row>
    <row r="161" ht="15.75">
      <c r="C161" s="131"/>
    </row>
    <row r="162" ht="15.75">
      <c r="C162" s="131"/>
    </row>
    <row r="163" ht="15.75">
      <c r="C163" s="131"/>
    </row>
    <row r="164" ht="15.75">
      <c r="C164" s="131"/>
    </row>
    <row r="165" ht="15.75">
      <c r="C165" s="131"/>
    </row>
  </sheetData>
  <sheetProtection/>
  <mergeCells count="3">
    <mergeCell ref="A6:C6"/>
    <mergeCell ref="A19:B19"/>
    <mergeCell ref="B1:C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65"/>
  <sheetViews>
    <sheetView zoomScale="75" zoomScaleNormal="75" zoomScalePageLayoutView="0" workbookViewId="0" topLeftCell="A1">
      <selection activeCell="K10" sqref="K10"/>
    </sheetView>
  </sheetViews>
  <sheetFormatPr defaultColWidth="9.00390625" defaultRowHeight="12.75"/>
  <cols>
    <col min="1" max="1" width="22.125" style="15" customWidth="1"/>
    <col min="2" max="2" width="50.25390625" style="15" customWidth="1"/>
    <col min="3" max="3" width="16.625" style="15" customWidth="1"/>
    <col min="4" max="4" width="30.75390625" style="132" customWidth="1"/>
    <col min="5" max="10" width="0" style="15" hidden="1" customWidth="1"/>
    <col min="11" max="16384" width="9.125" style="15" customWidth="1"/>
  </cols>
  <sheetData>
    <row r="1" spans="2:9" ht="15.75" customHeight="1">
      <c r="B1" s="352" t="s">
        <v>389</v>
      </c>
      <c r="C1" s="352"/>
      <c r="D1" s="352"/>
      <c r="E1" s="103"/>
      <c r="F1" s="103"/>
      <c r="G1" s="103"/>
      <c r="H1" s="103"/>
      <c r="I1" s="103"/>
    </row>
    <row r="2" spans="2:9" ht="30" customHeight="1">
      <c r="B2" s="352"/>
      <c r="C2" s="352"/>
      <c r="D2" s="352"/>
      <c r="E2" s="103"/>
      <c r="F2" s="103"/>
      <c r="G2" s="103"/>
      <c r="H2" s="103"/>
      <c r="I2" s="103"/>
    </row>
    <row r="3" spans="2:9" ht="48.75" customHeight="1">
      <c r="B3" s="352"/>
      <c r="C3" s="352"/>
      <c r="D3" s="352"/>
      <c r="E3" s="103"/>
      <c r="F3" s="103"/>
      <c r="G3" s="103"/>
      <c r="H3" s="103"/>
      <c r="I3" s="103"/>
    </row>
    <row r="4" spans="2:4" ht="15.75" customHeight="1" hidden="1">
      <c r="B4" s="133"/>
      <c r="C4" s="133"/>
      <c r="D4" s="133"/>
    </row>
    <row r="5" spans="2:4" ht="15.75" customHeight="1" hidden="1">
      <c r="B5" s="133"/>
      <c r="C5" s="133"/>
      <c r="D5" s="133"/>
    </row>
    <row r="6" spans="1:4" ht="42.75" customHeight="1">
      <c r="A6" s="369" t="s">
        <v>364</v>
      </c>
      <c r="B6" s="369"/>
      <c r="C6" s="369"/>
      <c r="D6" s="369"/>
    </row>
    <row r="7" spans="2:4" ht="15.75">
      <c r="B7" s="115"/>
      <c r="C7" s="115"/>
      <c r="D7" s="116"/>
    </row>
    <row r="8" spans="1:10" ht="15.75">
      <c r="A8" s="61" t="s">
        <v>202</v>
      </c>
      <c r="B8" s="134" t="s">
        <v>203</v>
      </c>
      <c r="C8" s="146" t="s">
        <v>281</v>
      </c>
      <c r="D8" s="135" t="s">
        <v>332</v>
      </c>
      <c r="E8" s="105"/>
      <c r="F8" s="105"/>
      <c r="G8" s="105"/>
      <c r="H8" s="105"/>
      <c r="I8" s="105"/>
      <c r="J8" s="105"/>
    </row>
    <row r="9" spans="1:4" ht="15.75">
      <c r="A9" s="61"/>
      <c r="B9" s="136"/>
      <c r="C9" s="147"/>
      <c r="D9" s="148"/>
    </row>
    <row r="10" spans="1:4" ht="85.5" customHeight="1">
      <c r="A10" s="138" t="s">
        <v>204</v>
      </c>
      <c r="B10" s="108" t="s">
        <v>205</v>
      </c>
      <c r="C10" s="308">
        <f>7492.14-'Прил 9.'!I95</f>
        <v>7269.6</v>
      </c>
      <c r="D10" s="308">
        <f>7513.14-'Прил 9.'!J95</f>
        <v>7067.35</v>
      </c>
    </row>
    <row r="11" spans="1:4" ht="15.75">
      <c r="A11" s="138"/>
      <c r="B11" s="139"/>
      <c r="C11" s="309"/>
      <c r="D11" s="179"/>
    </row>
    <row r="12" spans="1:4" ht="15.75" customHeight="1" hidden="1">
      <c r="A12" s="140"/>
      <c r="B12" s="139"/>
      <c r="C12" s="309"/>
      <c r="D12" s="179"/>
    </row>
    <row r="13" spans="1:4" s="117" customFormat="1" ht="31.5" customHeight="1" hidden="1">
      <c r="A13" s="141"/>
      <c r="B13" s="142"/>
      <c r="C13" s="310"/>
      <c r="D13" s="179"/>
    </row>
    <row r="14" spans="1:8" s="117" customFormat="1" ht="15.75" customHeight="1" hidden="1">
      <c r="A14" s="143"/>
      <c r="B14" s="142"/>
      <c r="C14" s="310"/>
      <c r="D14" s="179"/>
      <c r="F14" s="117">
        <v>6476566.1</v>
      </c>
      <c r="G14" s="117">
        <v>279131</v>
      </c>
      <c r="H14" s="117">
        <f>F14+G14+4100</f>
        <v>6759797.1</v>
      </c>
    </row>
    <row r="15" spans="1:8" s="117" customFormat="1" ht="15.75" customHeight="1" hidden="1">
      <c r="A15" s="143"/>
      <c r="B15" s="142"/>
      <c r="C15" s="310"/>
      <c r="D15" s="179"/>
      <c r="F15" s="117">
        <v>6670222.1</v>
      </c>
      <c r="G15" s="117">
        <v>115000</v>
      </c>
      <c r="H15" s="117">
        <f>F15+G15+80000</f>
        <v>6865222.1</v>
      </c>
    </row>
    <row r="16" spans="1:8" s="117" customFormat="1" ht="15.75" customHeight="1" hidden="1">
      <c r="A16" s="143"/>
      <c r="B16" s="142"/>
      <c r="C16" s="310"/>
      <c r="D16" s="179"/>
      <c r="H16" s="117">
        <f>H14-H15</f>
        <v>-105425</v>
      </c>
    </row>
    <row r="17" spans="1:6" s="117" customFormat="1" ht="15.75" customHeight="1" hidden="1">
      <c r="A17" s="143"/>
      <c r="B17" s="142"/>
      <c r="C17" s="310"/>
      <c r="D17" s="179"/>
      <c r="F17" s="117">
        <f>F14-F15</f>
        <v>-193656</v>
      </c>
    </row>
    <row r="18" spans="1:7" s="118" customFormat="1" ht="15.75">
      <c r="A18" s="144"/>
      <c r="B18" s="145" t="s">
        <v>206</v>
      </c>
      <c r="C18" s="311">
        <f>1624.96+'Прил 9.'!I95</f>
        <v>1847.5</v>
      </c>
      <c r="D18" s="311">
        <f>1624.96+'Прил 9.'!J95</f>
        <v>2070.75</v>
      </c>
      <c r="E18" s="118" t="s">
        <v>207</v>
      </c>
      <c r="F18" s="118">
        <f>F14+150000</f>
        <v>6626566.1</v>
      </c>
      <c r="G18" s="118">
        <v>195694.7</v>
      </c>
    </row>
    <row r="19" spans="1:7" s="119" customFormat="1" ht="15.75">
      <c r="A19" s="370" t="s">
        <v>208</v>
      </c>
      <c r="B19" s="371"/>
      <c r="C19" s="180">
        <f>C10+C18</f>
        <v>9117.1</v>
      </c>
      <c r="D19" s="180">
        <f>D10+D18</f>
        <v>9138.1</v>
      </c>
      <c r="E19" s="119" t="s">
        <v>209</v>
      </c>
      <c r="F19" s="119">
        <f>F15+75000+150000</f>
        <v>6895222.1</v>
      </c>
      <c r="G19" s="119">
        <f>G18+4100</f>
        <v>199794.7</v>
      </c>
    </row>
    <row r="20" spans="1:4" s="119" customFormat="1" ht="15.75" hidden="1">
      <c r="A20" s="120"/>
      <c r="B20" s="99"/>
      <c r="C20" s="99"/>
      <c r="D20" s="121"/>
    </row>
    <row r="21" spans="1:4" ht="15.75" hidden="1">
      <c r="A21" s="120"/>
      <c r="B21" s="122"/>
      <c r="C21" s="122"/>
      <c r="D21" s="121"/>
    </row>
    <row r="22" ht="15.75">
      <c r="D22" s="15"/>
    </row>
    <row r="23" ht="15.75" hidden="1">
      <c r="D23" s="15"/>
    </row>
    <row r="24" ht="15.75">
      <c r="D24" s="15"/>
    </row>
    <row r="25" ht="15.75">
      <c r="D25" s="15" t="s">
        <v>302</v>
      </c>
    </row>
    <row r="26" s="118" customFormat="1" ht="15.75"/>
    <row r="27" s="118" customFormat="1" ht="15.75"/>
    <row r="28" s="118" customFormat="1" ht="15.75"/>
    <row r="29" s="119" customFormat="1" ht="15.75"/>
    <row r="30" s="119" customFormat="1" ht="15.75"/>
    <row r="31" s="118" customFormat="1" ht="15.75"/>
    <row r="32" s="119" customFormat="1" ht="15.75"/>
    <row r="33" s="119" customFormat="1" ht="15.75"/>
    <row r="34" ht="15.75">
      <c r="D34" s="15"/>
    </row>
    <row r="35" ht="15.75">
      <c r="D35" s="15"/>
    </row>
    <row r="36" ht="15.75">
      <c r="D36" s="15"/>
    </row>
    <row r="37" ht="15.75">
      <c r="D37" s="15"/>
    </row>
    <row r="38" spans="2:4" ht="15.75">
      <c r="B38" s="123"/>
      <c r="C38" s="123"/>
      <c r="D38" s="124"/>
    </row>
    <row r="39" spans="2:4" ht="15.75">
      <c r="B39" s="123"/>
      <c r="C39" s="123"/>
      <c r="D39" s="124"/>
    </row>
    <row r="40" spans="2:4" ht="15.75">
      <c r="B40" s="123"/>
      <c r="C40" s="123"/>
      <c r="D40" s="124"/>
    </row>
    <row r="41" spans="2:4" ht="15.75">
      <c r="B41" s="123"/>
      <c r="C41" s="123"/>
      <c r="D41" s="124"/>
    </row>
    <row r="42" spans="2:4" ht="15.75">
      <c r="B42" s="125"/>
      <c r="C42" s="125"/>
      <c r="D42" s="126"/>
    </row>
    <row r="43" spans="2:4" ht="15.75">
      <c r="B43" s="123"/>
      <c r="C43" s="123"/>
      <c r="D43" s="124"/>
    </row>
    <row r="44" spans="2:4" ht="15.75">
      <c r="B44" s="123"/>
      <c r="C44" s="123"/>
      <c r="D44" s="124"/>
    </row>
    <row r="45" spans="2:4" ht="15.75">
      <c r="B45" s="127"/>
      <c r="C45" s="127"/>
      <c r="D45" s="128"/>
    </row>
    <row r="46" spans="2:4" ht="15.75">
      <c r="B46" s="123"/>
      <c r="C46" s="123"/>
      <c r="D46" s="124"/>
    </row>
    <row r="47" spans="2:4" ht="15.75">
      <c r="B47" s="123"/>
      <c r="C47" s="123"/>
      <c r="D47" s="124"/>
    </row>
    <row r="48" spans="2:4" ht="15.75">
      <c r="B48" s="127"/>
      <c r="C48" s="127"/>
      <c r="D48" s="128"/>
    </row>
    <row r="49" spans="2:4" ht="15.75">
      <c r="B49" s="123"/>
      <c r="C49" s="123"/>
      <c r="D49" s="124"/>
    </row>
    <row r="50" spans="2:4" ht="15.75">
      <c r="B50" s="123"/>
      <c r="C50" s="123"/>
      <c r="D50" s="124"/>
    </row>
    <row r="51" spans="2:4" ht="15.75">
      <c r="B51" s="123"/>
      <c r="C51" s="123"/>
      <c r="D51" s="124"/>
    </row>
    <row r="52" spans="2:4" ht="15.75">
      <c r="B52" s="123"/>
      <c r="C52" s="123"/>
      <c r="D52" s="124"/>
    </row>
    <row r="53" spans="2:4" ht="15.75">
      <c r="B53" s="129"/>
      <c r="C53" s="129"/>
      <c r="D53" s="130"/>
    </row>
    <row r="54" spans="2:4" ht="15.75">
      <c r="B54" s="129"/>
      <c r="C54" s="129"/>
      <c r="D54" s="130"/>
    </row>
    <row r="55" spans="2:4" ht="15.75">
      <c r="B55" s="129"/>
      <c r="C55" s="129"/>
      <c r="D55" s="130"/>
    </row>
    <row r="56" ht="15.75">
      <c r="D56" s="131"/>
    </row>
    <row r="57" ht="15.75">
      <c r="D57" s="131"/>
    </row>
    <row r="58" ht="15.75">
      <c r="D58" s="131"/>
    </row>
    <row r="59" ht="15.75">
      <c r="D59" s="131"/>
    </row>
    <row r="60" ht="15.75">
      <c r="D60" s="131"/>
    </row>
    <row r="61" ht="15.75">
      <c r="D61" s="131"/>
    </row>
    <row r="62" ht="15.75">
      <c r="D62" s="131"/>
    </row>
    <row r="63" ht="15.75">
      <c r="D63" s="131"/>
    </row>
    <row r="64" ht="15.75">
      <c r="D64" s="131"/>
    </row>
    <row r="65" ht="15.75">
      <c r="D65" s="131"/>
    </row>
    <row r="66" ht="15.75">
      <c r="D66" s="131"/>
    </row>
    <row r="67" ht="15.75">
      <c r="D67" s="131"/>
    </row>
    <row r="68" ht="15.75">
      <c r="D68" s="131"/>
    </row>
    <row r="69" ht="15.75">
      <c r="D69" s="131"/>
    </row>
    <row r="70" ht="15.75">
      <c r="D70" s="131"/>
    </row>
    <row r="71" ht="15.75">
      <c r="D71" s="131"/>
    </row>
    <row r="72" ht="15.75">
      <c r="D72" s="131"/>
    </row>
    <row r="73" ht="15.75">
      <c r="D73" s="131"/>
    </row>
    <row r="74" ht="15.75">
      <c r="D74" s="131"/>
    </row>
    <row r="75" ht="15.75">
      <c r="D75" s="131"/>
    </row>
    <row r="76" ht="15.75">
      <c r="D76" s="131"/>
    </row>
    <row r="77" ht="15.75">
      <c r="D77" s="131"/>
    </row>
    <row r="78" ht="15.75">
      <c r="D78" s="131"/>
    </row>
    <row r="79" ht="15.75">
      <c r="D79" s="131"/>
    </row>
    <row r="80" ht="15.75">
      <c r="D80" s="131"/>
    </row>
    <row r="81" ht="15.75">
      <c r="D81" s="131"/>
    </row>
    <row r="82" ht="15.75">
      <c r="D82" s="131"/>
    </row>
    <row r="83" ht="15.75">
      <c r="D83" s="131"/>
    </row>
    <row r="84" ht="15.75">
      <c r="D84" s="131"/>
    </row>
    <row r="85" ht="15.75">
      <c r="D85" s="131"/>
    </row>
    <row r="86" ht="15.75">
      <c r="D86" s="131"/>
    </row>
    <row r="87" ht="15.75">
      <c r="D87" s="131"/>
    </row>
    <row r="88" ht="15.75">
      <c r="D88" s="131"/>
    </row>
    <row r="89" ht="15.75">
      <c r="D89" s="131"/>
    </row>
    <row r="90" ht="15.75">
      <c r="D90" s="131"/>
    </row>
    <row r="91" ht="15.75">
      <c r="D91" s="131"/>
    </row>
    <row r="92" ht="15.75">
      <c r="D92" s="131"/>
    </row>
    <row r="93" ht="15.75">
      <c r="D93" s="131"/>
    </row>
    <row r="94" ht="15.75">
      <c r="D94" s="131"/>
    </row>
    <row r="95" ht="15.75">
      <c r="D95" s="131"/>
    </row>
    <row r="96" ht="15.75">
      <c r="D96" s="131"/>
    </row>
    <row r="97" ht="15.75">
      <c r="D97" s="131"/>
    </row>
    <row r="98" ht="15.75">
      <c r="D98" s="131"/>
    </row>
    <row r="99" ht="15.75">
      <c r="D99" s="131"/>
    </row>
    <row r="100" ht="15.75">
      <c r="D100" s="131"/>
    </row>
    <row r="101" ht="15.75">
      <c r="D101" s="131"/>
    </row>
    <row r="102" ht="15.75">
      <c r="D102" s="131"/>
    </row>
    <row r="103" ht="15.75">
      <c r="D103" s="131"/>
    </row>
    <row r="104" ht="15.75">
      <c r="D104" s="131"/>
    </row>
    <row r="105" ht="15.75">
      <c r="D105" s="131"/>
    </row>
    <row r="106" ht="15.75">
      <c r="D106" s="131"/>
    </row>
    <row r="107" ht="15.75">
      <c r="D107" s="131"/>
    </row>
    <row r="108" ht="15.75">
      <c r="D108" s="131"/>
    </row>
    <row r="109" ht="15.75">
      <c r="D109" s="131"/>
    </row>
    <row r="110" ht="15.75">
      <c r="D110" s="131"/>
    </row>
    <row r="111" ht="15.75">
      <c r="D111" s="131"/>
    </row>
    <row r="112" ht="15.75">
      <c r="D112" s="131"/>
    </row>
    <row r="113" ht="15.75">
      <c r="D113" s="131"/>
    </row>
    <row r="114" ht="15.75">
      <c r="D114" s="131"/>
    </row>
    <row r="115" ht="15.75">
      <c r="D115" s="131"/>
    </row>
    <row r="116" ht="15.75">
      <c r="D116" s="131"/>
    </row>
    <row r="117" ht="15.75">
      <c r="D117" s="131"/>
    </row>
    <row r="118" ht="15.75">
      <c r="D118" s="131"/>
    </row>
    <row r="119" ht="15.75">
      <c r="D119" s="131"/>
    </row>
    <row r="120" ht="15.75">
      <c r="D120" s="131"/>
    </row>
    <row r="121" ht="15.75">
      <c r="D121" s="131"/>
    </row>
    <row r="122" ht="15.75">
      <c r="D122" s="131"/>
    </row>
    <row r="123" ht="15.75">
      <c r="D123" s="131"/>
    </row>
    <row r="124" ht="15.75">
      <c r="D124" s="131"/>
    </row>
    <row r="125" ht="15.75">
      <c r="D125" s="131"/>
    </row>
    <row r="126" ht="15.75">
      <c r="D126" s="131"/>
    </row>
    <row r="127" ht="15.75">
      <c r="D127" s="131"/>
    </row>
    <row r="128" ht="15.75">
      <c r="D128" s="131"/>
    </row>
    <row r="129" ht="15.75">
      <c r="D129" s="131"/>
    </row>
    <row r="130" ht="15.75">
      <c r="D130" s="131"/>
    </row>
    <row r="131" ht="15.75">
      <c r="D131" s="131"/>
    </row>
    <row r="132" ht="15.75">
      <c r="D132" s="131"/>
    </row>
    <row r="133" ht="15.75">
      <c r="D133" s="131"/>
    </row>
    <row r="134" ht="15.75">
      <c r="D134" s="131"/>
    </row>
    <row r="135" ht="15.75">
      <c r="D135" s="131"/>
    </row>
    <row r="136" ht="15.75">
      <c r="D136" s="131"/>
    </row>
    <row r="137" ht="15.75">
      <c r="D137" s="131"/>
    </row>
    <row r="138" ht="15.75">
      <c r="D138" s="131"/>
    </row>
    <row r="139" ht="15.75">
      <c r="D139" s="131"/>
    </row>
    <row r="140" ht="15.75">
      <c r="D140" s="131"/>
    </row>
    <row r="141" ht="15.75">
      <c r="D141" s="131"/>
    </row>
    <row r="142" ht="15.75">
      <c r="D142" s="131"/>
    </row>
    <row r="143" ht="15.75">
      <c r="D143" s="131"/>
    </row>
    <row r="144" ht="15.75">
      <c r="D144" s="131"/>
    </row>
    <row r="145" ht="15.75">
      <c r="D145" s="131"/>
    </row>
    <row r="146" ht="15.75">
      <c r="D146" s="131"/>
    </row>
    <row r="147" ht="15.75">
      <c r="D147" s="131"/>
    </row>
    <row r="148" ht="15.75">
      <c r="D148" s="131"/>
    </row>
    <row r="149" ht="15.75">
      <c r="D149" s="131"/>
    </row>
    <row r="150" ht="15.75">
      <c r="D150" s="131"/>
    </row>
    <row r="151" ht="15.75">
      <c r="D151" s="131"/>
    </row>
    <row r="152" ht="15.75">
      <c r="D152" s="131"/>
    </row>
    <row r="153" ht="15.75">
      <c r="D153" s="131"/>
    </row>
    <row r="154" ht="15.75">
      <c r="D154" s="131"/>
    </row>
    <row r="155" ht="15.75">
      <c r="D155" s="131"/>
    </row>
    <row r="156" ht="15.75">
      <c r="D156" s="131"/>
    </row>
    <row r="157" ht="15.75">
      <c r="D157" s="131"/>
    </row>
    <row r="158" ht="15.75">
      <c r="D158" s="131"/>
    </row>
    <row r="159" ht="15.75">
      <c r="D159" s="131"/>
    </row>
    <row r="160" ht="15.75">
      <c r="D160" s="131"/>
    </row>
    <row r="161" ht="15.75">
      <c r="D161" s="131"/>
    </row>
    <row r="162" ht="15.75">
      <c r="D162" s="131"/>
    </row>
    <row r="163" ht="15.75">
      <c r="D163" s="131"/>
    </row>
    <row r="164" ht="15.75">
      <c r="D164" s="131"/>
    </row>
    <row r="165" ht="15.75">
      <c r="D165" s="131"/>
    </row>
  </sheetData>
  <sheetProtection/>
  <mergeCells count="3">
    <mergeCell ref="A6:D6"/>
    <mergeCell ref="A19:B19"/>
    <mergeCell ref="B1:D3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8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14.625" style="0" customWidth="1"/>
    <col min="2" max="2" width="46.375" style="0" customWidth="1"/>
    <col min="3" max="3" width="67.375" style="0" customWidth="1"/>
  </cols>
  <sheetData>
    <row r="1" spans="1:10" ht="74.25" customHeight="1">
      <c r="A1" s="2"/>
      <c r="B1" s="2"/>
      <c r="C1" s="189" t="s">
        <v>391</v>
      </c>
      <c r="D1" s="68"/>
      <c r="E1" s="68"/>
      <c r="F1" s="3"/>
      <c r="G1" s="3"/>
      <c r="H1" s="3"/>
      <c r="I1" s="3"/>
      <c r="J1" s="3"/>
    </row>
    <row r="2" spans="1:3" ht="18.75">
      <c r="A2" s="2"/>
      <c r="B2" s="2"/>
      <c r="C2" s="2"/>
    </row>
    <row r="3" spans="1:3" ht="66" customHeight="1" thickBot="1">
      <c r="A3" s="341" t="s">
        <v>299</v>
      </c>
      <c r="B3" s="341"/>
      <c r="C3" s="341"/>
    </row>
    <row r="4" spans="1:3" s="7" customFormat="1" ht="64.5" customHeight="1">
      <c r="A4" s="4" t="s">
        <v>0</v>
      </c>
      <c r="B4" s="5" t="s">
        <v>1</v>
      </c>
      <c r="C4" s="6" t="s">
        <v>2</v>
      </c>
    </row>
    <row r="5" spans="1:3" ht="12.75">
      <c r="A5" s="342" t="s">
        <v>300</v>
      </c>
      <c r="B5" s="343"/>
      <c r="C5" s="344"/>
    </row>
    <row r="6" spans="1:3" ht="12.75">
      <c r="A6" s="169">
        <v>801</v>
      </c>
      <c r="B6" s="169" t="s">
        <v>224</v>
      </c>
      <c r="C6" s="170" t="s">
        <v>225</v>
      </c>
    </row>
    <row r="7" spans="1:3" ht="12.75">
      <c r="A7" s="100" t="s">
        <v>124</v>
      </c>
      <c r="B7" s="101" t="s">
        <v>155</v>
      </c>
      <c r="C7" s="102" t="s">
        <v>156</v>
      </c>
    </row>
    <row r="8" spans="1:3" ht="12.75">
      <c r="A8" s="100" t="s">
        <v>124</v>
      </c>
      <c r="B8" s="101" t="s">
        <v>157</v>
      </c>
      <c r="C8" s="102" t="s">
        <v>158</v>
      </c>
    </row>
  </sheetData>
  <sheetProtection/>
  <mergeCells count="2">
    <mergeCell ref="A3:C3"/>
    <mergeCell ref="A5:C5"/>
  </mergeCells>
  <printOptions/>
  <pageMargins left="1.1811023622047245" right="0.3937007874015748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59.75390625" style="0" customWidth="1"/>
    <col min="2" max="2" width="24.875" style="0" customWidth="1"/>
    <col min="3" max="3" width="10.625" style="0" customWidth="1"/>
  </cols>
  <sheetData>
    <row r="1" spans="1:5" ht="76.5" customHeight="1">
      <c r="A1" s="345" t="s">
        <v>401</v>
      </c>
      <c r="B1" s="345"/>
      <c r="C1" s="345"/>
      <c r="D1" s="345"/>
      <c r="E1" s="345"/>
    </row>
    <row r="2" spans="1:5" ht="56.25" customHeight="1">
      <c r="A2" s="341" t="s">
        <v>376</v>
      </c>
      <c r="B2" s="341"/>
      <c r="C2" s="341"/>
      <c r="D2" s="341"/>
      <c r="E2" s="341"/>
    </row>
    <row r="3" spans="1:5" ht="25.5">
      <c r="A3" s="23"/>
      <c r="B3" s="23"/>
      <c r="E3" s="313" t="s">
        <v>377</v>
      </c>
    </row>
    <row r="4" spans="1:5" ht="38.25">
      <c r="A4" s="59"/>
      <c r="B4" s="108" t="s">
        <v>378</v>
      </c>
      <c r="C4" s="78" t="s">
        <v>386</v>
      </c>
      <c r="D4" s="78" t="s">
        <v>379</v>
      </c>
      <c r="E4" s="78" t="s">
        <v>387</v>
      </c>
    </row>
    <row r="5" spans="1:5" ht="12.75">
      <c r="A5" s="59" t="s">
        <v>380</v>
      </c>
      <c r="B5" s="59"/>
      <c r="C5" s="314"/>
      <c r="D5" s="314"/>
      <c r="E5" s="314"/>
    </row>
    <row r="6" spans="1:5" ht="17.25" customHeight="1">
      <c r="A6" s="59" t="s">
        <v>381</v>
      </c>
      <c r="B6" s="139" t="s">
        <v>383</v>
      </c>
      <c r="C6" s="315">
        <v>0</v>
      </c>
      <c r="D6" s="315">
        <v>0</v>
      </c>
      <c r="E6" s="315">
        <v>0</v>
      </c>
    </row>
    <row r="7" spans="1:5" ht="12.75">
      <c r="A7" s="59" t="s">
        <v>382</v>
      </c>
      <c r="B7" s="59"/>
      <c r="C7" s="59"/>
      <c r="D7" s="314"/>
      <c r="E7" s="314"/>
    </row>
    <row r="8" spans="1:5" ht="12.75">
      <c r="A8" s="319" t="s">
        <v>385</v>
      </c>
      <c r="B8" s="320" t="s">
        <v>384</v>
      </c>
      <c r="C8" s="315">
        <v>0</v>
      </c>
      <c r="D8" s="315">
        <v>0</v>
      </c>
      <c r="E8" s="315">
        <v>0</v>
      </c>
    </row>
    <row r="9" spans="1:5" ht="12.75">
      <c r="A9" s="316"/>
      <c r="B9" s="316"/>
      <c r="C9" s="317"/>
      <c r="D9" s="317"/>
      <c r="E9" s="317"/>
    </row>
    <row r="10" spans="1:5" ht="12.75">
      <c r="A10" s="316"/>
      <c r="B10" s="316"/>
      <c r="C10" s="317"/>
      <c r="D10" s="317"/>
      <c r="E10" s="317"/>
    </row>
    <row r="11" spans="3:5" ht="12.75">
      <c r="C11" s="318"/>
      <c r="D11" s="318"/>
      <c r="E11" s="318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F42"/>
  <sheetViews>
    <sheetView view="pageBreakPreview" zoomScaleSheetLayoutView="100" zoomScalePageLayoutView="0" workbookViewId="0" topLeftCell="A4">
      <selection activeCell="F20" sqref="F20"/>
    </sheetView>
  </sheetViews>
  <sheetFormatPr defaultColWidth="48.25390625" defaultRowHeight="12.75"/>
  <cols>
    <col min="1" max="1" width="15.25390625" style="0" customWidth="1"/>
    <col min="2" max="2" width="24.75390625" style="16" customWidth="1"/>
    <col min="3" max="3" width="53.875" style="22" customWidth="1"/>
    <col min="4" max="4" width="12.00390625" style="16" hidden="1" customWidth="1"/>
    <col min="5" max="5" width="9.125" style="0" hidden="1" customWidth="1"/>
    <col min="6" max="253" width="9.125" style="0" customWidth="1"/>
    <col min="254" max="254" width="17.375" style="0" customWidth="1"/>
    <col min="255" max="255" width="25.00390625" style="0" customWidth="1"/>
  </cols>
  <sheetData>
    <row r="1" spans="2:6" s="8" customFormat="1" ht="80.25" customHeight="1">
      <c r="B1" s="11"/>
      <c r="C1" s="352" t="s">
        <v>400</v>
      </c>
      <c r="D1" s="352"/>
      <c r="E1" s="352"/>
      <c r="F1" s="352"/>
    </row>
    <row r="2" spans="1:4" s="42" customFormat="1" ht="47.25" customHeight="1">
      <c r="A2" s="346" t="s">
        <v>305</v>
      </c>
      <c r="B2" s="347"/>
      <c r="C2" s="347"/>
      <c r="D2" s="347"/>
    </row>
    <row r="3" spans="1:6" s="8" customFormat="1" ht="31.5" customHeight="1">
      <c r="A3" s="12"/>
      <c r="B3" s="13"/>
      <c r="C3" s="14"/>
      <c r="D3" s="353" t="s">
        <v>110</v>
      </c>
      <c r="E3" s="353"/>
      <c r="F3" s="353"/>
    </row>
    <row r="4" spans="1:6" s="42" customFormat="1" ht="38.25">
      <c r="A4" s="58" t="s">
        <v>7</v>
      </c>
      <c r="B4" s="58" t="s">
        <v>8</v>
      </c>
      <c r="C4" s="58" t="s">
        <v>4</v>
      </c>
      <c r="D4" s="78" t="s">
        <v>280</v>
      </c>
      <c r="E4" s="58" t="s">
        <v>226</v>
      </c>
      <c r="F4" s="78" t="s">
        <v>333</v>
      </c>
    </row>
    <row r="5" spans="1:6" s="15" customFormat="1" ht="15.75">
      <c r="A5" s="60">
        <v>1</v>
      </c>
      <c r="B5" s="60">
        <v>2</v>
      </c>
      <c r="C5" s="60">
        <v>3</v>
      </c>
      <c r="D5" s="60">
        <v>4</v>
      </c>
      <c r="E5" s="60"/>
      <c r="F5" s="60">
        <v>4</v>
      </c>
    </row>
    <row r="6" spans="1:6" s="42" customFormat="1" ht="18.75">
      <c r="A6" s="88" t="s">
        <v>151</v>
      </c>
      <c r="B6" s="152" t="s">
        <v>9</v>
      </c>
      <c r="C6" s="153" t="s">
        <v>10</v>
      </c>
      <c r="D6" s="154">
        <f>D7+D16</f>
        <v>351.76</v>
      </c>
      <c r="E6" s="154">
        <f aca="true" t="shared" si="0" ref="E6:E21">F6-D6</f>
        <v>19.24000000000001</v>
      </c>
      <c r="F6" s="154">
        <f>F7+F16</f>
        <v>371</v>
      </c>
    </row>
    <row r="7" spans="1:6" s="42" customFormat="1" ht="18.75">
      <c r="A7" s="155"/>
      <c r="B7" s="152"/>
      <c r="C7" s="156" t="s">
        <v>11</v>
      </c>
      <c r="D7" s="154">
        <f>D8+D9+D10+D12+D15</f>
        <v>315.76</v>
      </c>
      <c r="E7" s="154">
        <f t="shared" si="0"/>
        <v>-24.75999999999999</v>
      </c>
      <c r="F7" s="154">
        <f>F8+F9+F10+F12+F15</f>
        <v>291</v>
      </c>
    </row>
    <row r="8" spans="1:6" s="42" customFormat="1" ht="18.75">
      <c r="A8" s="157">
        <v>182</v>
      </c>
      <c r="B8" s="158" t="s">
        <v>12</v>
      </c>
      <c r="C8" s="156" t="s">
        <v>13</v>
      </c>
      <c r="D8" s="159">
        <v>93.4</v>
      </c>
      <c r="E8" s="154">
        <f t="shared" si="0"/>
        <v>14.599999999999994</v>
      </c>
      <c r="F8" s="159">
        <v>108</v>
      </c>
    </row>
    <row r="9" spans="1:6" s="42" customFormat="1" ht="25.5" hidden="1">
      <c r="A9" s="157">
        <v>100</v>
      </c>
      <c r="B9" s="158" t="s">
        <v>116</v>
      </c>
      <c r="C9" s="156" t="s">
        <v>14</v>
      </c>
      <c r="D9" s="159"/>
      <c r="E9" s="154">
        <f t="shared" si="0"/>
        <v>0</v>
      </c>
      <c r="F9" s="159"/>
    </row>
    <row r="10" spans="1:6" s="43" customFormat="1" ht="18.75">
      <c r="A10" s="152">
        <v>182</v>
      </c>
      <c r="B10" s="152" t="s">
        <v>15</v>
      </c>
      <c r="C10" s="153" t="s">
        <v>16</v>
      </c>
      <c r="D10" s="154">
        <f>D11</f>
        <v>6.06</v>
      </c>
      <c r="E10" s="154">
        <f t="shared" si="0"/>
        <v>4.94</v>
      </c>
      <c r="F10" s="154">
        <f>F11</f>
        <v>11</v>
      </c>
    </row>
    <row r="11" spans="1:6" s="42" customFormat="1" ht="18.75">
      <c r="A11" s="152">
        <v>182</v>
      </c>
      <c r="B11" s="157" t="s">
        <v>17</v>
      </c>
      <c r="C11" s="156" t="s">
        <v>18</v>
      </c>
      <c r="D11" s="159">
        <v>6.06</v>
      </c>
      <c r="E11" s="154">
        <f t="shared" si="0"/>
        <v>4.94</v>
      </c>
      <c r="F11" s="159">
        <v>11</v>
      </c>
    </row>
    <row r="12" spans="1:6" s="43" customFormat="1" ht="18.75">
      <c r="A12" s="152">
        <v>182</v>
      </c>
      <c r="B12" s="152" t="s">
        <v>19</v>
      </c>
      <c r="C12" s="153" t="s">
        <v>20</v>
      </c>
      <c r="D12" s="154">
        <f>D13+D14</f>
        <v>197.39999999999998</v>
      </c>
      <c r="E12" s="154">
        <f t="shared" si="0"/>
        <v>-41.39999999999998</v>
      </c>
      <c r="F12" s="154">
        <f>F13+F14</f>
        <v>156</v>
      </c>
    </row>
    <row r="13" spans="1:6" s="43" customFormat="1" ht="18.75">
      <c r="A13" s="152">
        <v>182</v>
      </c>
      <c r="B13" s="157" t="s">
        <v>111</v>
      </c>
      <c r="C13" s="156" t="s">
        <v>149</v>
      </c>
      <c r="D13" s="159">
        <v>100.8</v>
      </c>
      <c r="E13" s="159">
        <f t="shared" si="0"/>
        <v>-16.799999999999997</v>
      </c>
      <c r="F13" s="159">
        <v>84</v>
      </c>
    </row>
    <row r="14" spans="1:6" s="42" customFormat="1" ht="18.75">
      <c r="A14" s="152">
        <v>182</v>
      </c>
      <c r="B14" s="157" t="s">
        <v>112</v>
      </c>
      <c r="C14" s="156" t="s">
        <v>150</v>
      </c>
      <c r="D14" s="159">
        <v>96.6</v>
      </c>
      <c r="E14" s="159">
        <f t="shared" si="0"/>
        <v>-24.599999999999994</v>
      </c>
      <c r="F14" s="159">
        <v>72</v>
      </c>
    </row>
    <row r="15" spans="1:6" s="43" customFormat="1" ht="18.75">
      <c r="A15" s="192" t="s">
        <v>124</v>
      </c>
      <c r="B15" s="152" t="s">
        <v>21</v>
      </c>
      <c r="C15" s="153" t="s">
        <v>22</v>
      </c>
      <c r="D15" s="154">
        <v>18.9</v>
      </c>
      <c r="E15" s="154">
        <f t="shared" si="0"/>
        <v>-2.8999999999999986</v>
      </c>
      <c r="F15" s="154">
        <v>16</v>
      </c>
    </row>
    <row r="16" spans="1:6" s="42" customFormat="1" ht="18.75">
      <c r="A16" s="160"/>
      <c r="B16" s="157"/>
      <c r="C16" s="156" t="s">
        <v>25</v>
      </c>
      <c r="D16" s="154">
        <f>D17+D19+D22</f>
        <v>36</v>
      </c>
      <c r="E16" s="154">
        <f t="shared" si="0"/>
        <v>44</v>
      </c>
      <c r="F16" s="154">
        <f>F17+F19+F22</f>
        <v>80</v>
      </c>
    </row>
    <row r="17" spans="1:6" s="43" customFormat="1" ht="25.5" hidden="1">
      <c r="A17" s="88" t="s">
        <v>124</v>
      </c>
      <c r="B17" s="152" t="s">
        <v>26</v>
      </c>
      <c r="C17" s="153" t="s">
        <v>27</v>
      </c>
      <c r="D17" s="154">
        <f>D18</f>
        <v>0</v>
      </c>
      <c r="E17" s="154">
        <f t="shared" si="0"/>
        <v>0</v>
      </c>
      <c r="F17" s="154">
        <f>F18</f>
        <v>0</v>
      </c>
    </row>
    <row r="18" spans="1:6" s="43" customFormat="1" ht="72" customHeight="1" hidden="1">
      <c r="A18" s="88" t="s">
        <v>124</v>
      </c>
      <c r="B18" s="157" t="s">
        <v>161</v>
      </c>
      <c r="C18" s="161" t="s">
        <v>239</v>
      </c>
      <c r="D18" s="159"/>
      <c r="E18" s="159">
        <f t="shared" si="0"/>
        <v>0</v>
      </c>
      <c r="F18" s="159"/>
    </row>
    <row r="19" spans="1:6" s="43" customFormat="1" ht="25.5">
      <c r="A19" s="152">
        <v>801</v>
      </c>
      <c r="B19" s="152" t="s">
        <v>28</v>
      </c>
      <c r="C19" s="162" t="s">
        <v>29</v>
      </c>
      <c r="D19" s="154">
        <f>D20+D21</f>
        <v>4.5</v>
      </c>
      <c r="E19" s="154">
        <f t="shared" si="0"/>
        <v>45.5</v>
      </c>
      <c r="F19" s="154">
        <f>F20+F21</f>
        <v>50</v>
      </c>
    </row>
    <row r="20" spans="1:6" s="43" customFormat="1" ht="25.5">
      <c r="A20" s="88" t="s">
        <v>124</v>
      </c>
      <c r="B20" s="157" t="s">
        <v>152</v>
      </c>
      <c r="C20" s="163" t="s">
        <v>153</v>
      </c>
      <c r="D20" s="154">
        <v>4.5</v>
      </c>
      <c r="E20" s="154">
        <f t="shared" si="0"/>
        <v>5.5</v>
      </c>
      <c r="F20" s="154">
        <v>10</v>
      </c>
    </row>
    <row r="21" spans="1:6" s="43" customFormat="1" ht="25.5">
      <c r="A21" s="88" t="s">
        <v>124</v>
      </c>
      <c r="B21" s="157" t="s">
        <v>165</v>
      </c>
      <c r="C21" s="163" t="s">
        <v>237</v>
      </c>
      <c r="D21" s="154"/>
      <c r="E21" s="154">
        <f t="shared" si="0"/>
        <v>40</v>
      </c>
      <c r="F21" s="154">
        <v>40</v>
      </c>
    </row>
    <row r="22" spans="1:6" s="43" customFormat="1" ht="18.75">
      <c r="A22" s="88" t="s">
        <v>124</v>
      </c>
      <c r="B22" s="152" t="s">
        <v>113</v>
      </c>
      <c r="C22" s="153" t="s">
        <v>114</v>
      </c>
      <c r="D22" s="154">
        <f>D23</f>
        <v>31.5</v>
      </c>
      <c r="E22" s="154">
        <f>F22-D22</f>
        <v>-1.5</v>
      </c>
      <c r="F22" s="154">
        <f>F23</f>
        <v>30</v>
      </c>
    </row>
    <row r="23" spans="1:6" s="43" customFormat="1" ht="25.5">
      <c r="A23" s="88" t="s">
        <v>124</v>
      </c>
      <c r="B23" s="158" t="s">
        <v>258</v>
      </c>
      <c r="C23" s="164" t="s">
        <v>259</v>
      </c>
      <c r="D23" s="154">
        <v>31.5</v>
      </c>
      <c r="E23" s="154">
        <f>F23-D23</f>
        <v>-1.5</v>
      </c>
      <c r="F23" s="154">
        <v>30</v>
      </c>
    </row>
    <row r="24" spans="1:6" s="44" customFormat="1" ht="18.75" hidden="1">
      <c r="A24" s="88" t="s">
        <v>124</v>
      </c>
      <c r="B24" s="152" t="s">
        <v>30</v>
      </c>
      <c r="C24" s="153" t="s">
        <v>31</v>
      </c>
      <c r="D24" s="154"/>
      <c r="E24" s="154"/>
      <c r="F24" s="154"/>
    </row>
    <row r="25" spans="1:6" s="45" customFormat="1" ht="25.5">
      <c r="A25" s="88" t="s">
        <v>124</v>
      </c>
      <c r="B25" s="152" t="s">
        <v>32</v>
      </c>
      <c r="C25" s="153" t="s">
        <v>33</v>
      </c>
      <c r="D25" s="154">
        <f>D26+D28+D29+D30</f>
        <v>9395.92</v>
      </c>
      <c r="E25" s="154">
        <f aca="true" t="shared" si="1" ref="E25:E32">F25-D25</f>
        <v>1990.6100000000006</v>
      </c>
      <c r="F25" s="154">
        <f>F26</f>
        <v>11386.53</v>
      </c>
    </row>
    <row r="26" spans="1:6" s="45" customFormat="1" ht="25.5">
      <c r="A26" s="88" t="s">
        <v>124</v>
      </c>
      <c r="B26" s="157" t="s">
        <v>32</v>
      </c>
      <c r="C26" s="156" t="s">
        <v>33</v>
      </c>
      <c r="D26" s="154">
        <f>D27</f>
        <v>7573.64</v>
      </c>
      <c r="E26" s="154">
        <f t="shared" si="1"/>
        <v>3812.8900000000003</v>
      </c>
      <c r="F26" s="154">
        <f>F27+F29+F30+F31</f>
        <v>11386.53</v>
      </c>
    </row>
    <row r="27" spans="1:6" s="45" customFormat="1" ht="25.5">
      <c r="A27" s="88" t="s">
        <v>124</v>
      </c>
      <c r="B27" s="157" t="s">
        <v>285</v>
      </c>
      <c r="C27" s="156" t="s">
        <v>286</v>
      </c>
      <c r="D27" s="154">
        <v>7573.64</v>
      </c>
      <c r="E27" s="154">
        <f t="shared" si="1"/>
        <v>757.79</v>
      </c>
      <c r="F27" s="154">
        <f>7062.4+1269.03</f>
        <v>8331.43</v>
      </c>
    </row>
    <row r="28" spans="1:6" s="45" customFormat="1" ht="25.5" hidden="1">
      <c r="A28" s="88" t="s">
        <v>124</v>
      </c>
      <c r="B28" s="157" t="s">
        <v>287</v>
      </c>
      <c r="C28" s="156" t="s">
        <v>288</v>
      </c>
      <c r="D28" s="154">
        <v>0</v>
      </c>
      <c r="E28" s="154">
        <f t="shared" si="1"/>
        <v>0</v>
      </c>
      <c r="F28" s="154">
        <v>0</v>
      </c>
    </row>
    <row r="29" spans="1:6" s="45" customFormat="1" ht="25.5">
      <c r="A29" s="88" t="s">
        <v>124</v>
      </c>
      <c r="B29" s="157" t="s">
        <v>289</v>
      </c>
      <c r="C29" s="156" t="s">
        <v>290</v>
      </c>
      <c r="D29" s="154">
        <v>192.9</v>
      </c>
      <c r="E29" s="154">
        <f t="shared" si="1"/>
        <v>20</v>
      </c>
      <c r="F29" s="154">
        <v>212.9</v>
      </c>
    </row>
    <row r="30" spans="1:6" s="45" customFormat="1" ht="18.75">
      <c r="A30" s="88" t="s">
        <v>124</v>
      </c>
      <c r="B30" s="157" t="s">
        <v>291</v>
      </c>
      <c r="C30" s="156" t="s">
        <v>117</v>
      </c>
      <c r="D30" s="154">
        <v>1629.38</v>
      </c>
      <c r="E30" s="154">
        <f t="shared" si="1"/>
        <v>1212.8200000000002</v>
      </c>
      <c r="F30" s="154">
        <f>2433.42+284.5+124.28</f>
        <v>2842.2000000000003</v>
      </c>
    </row>
    <row r="31" spans="1:6" s="42" customFormat="1" ht="18.75">
      <c r="A31" s="88" t="s">
        <v>124</v>
      </c>
      <c r="B31" s="157" t="s">
        <v>292</v>
      </c>
      <c r="C31" s="156" t="s">
        <v>115</v>
      </c>
      <c r="D31" s="159">
        <v>0</v>
      </c>
      <c r="E31" s="154">
        <f t="shared" si="1"/>
        <v>0</v>
      </c>
      <c r="F31" s="154">
        <v>0</v>
      </c>
    </row>
    <row r="32" spans="1:6" s="42" customFormat="1" ht="18.75">
      <c r="A32" s="152"/>
      <c r="B32" s="152"/>
      <c r="C32" s="153" t="s">
        <v>34</v>
      </c>
      <c r="D32" s="154">
        <f>D6+D25</f>
        <v>9747.68</v>
      </c>
      <c r="E32" s="154">
        <f t="shared" si="1"/>
        <v>2009.8500000000004</v>
      </c>
      <c r="F32" s="154">
        <f>F6+F25</f>
        <v>11757.53</v>
      </c>
    </row>
    <row r="33" spans="1:6" s="42" customFormat="1" ht="18.75" customHeight="1">
      <c r="A33" s="350"/>
      <c r="B33" s="351"/>
      <c r="C33" s="351"/>
      <c r="D33" s="351"/>
      <c r="E33" s="154"/>
      <c r="F33" s="154"/>
    </row>
    <row r="34" spans="1:4" s="38" customFormat="1" ht="39.75" customHeight="1">
      <c r="A34" s="349"/>
      <c r="B34" s="349"/>
      <c r="C34" s="349"/>
      <c r="D34" s="349"/>
    </row>
    <row r="35" spans="1:4" s="38" customFormat="1" ht="33" customHeight="1">
      <c r="A35" s="348"/>
      <c r="B35" s="348"/>
      <c r="C35" s="348"/>
      <c r="D35" s="104"/>
    </row>
    <row r="36" spans="1:4" s="38" customFormat="1" ht="18">
      <c r="A36" s="47"/>
      <c r="B36" s="48"/>
      <c r="C36" s="48"/>
      <c r="D36" s="46"/>
    </row>
    <row r="37" spans="1:4" ht="12.75" customHeight="1">
      <c r="A37" s="18"/>
      <c r="B37" s="20"/>
      <c r="C37" s="19"/>
      <c r="D37" s="17"/>
    </row>
    <row r="38" spans="1:4" ht="12.75" customHeight="1">
      <c r="A38" s="18"/>
      <c r="B38" s="19"/>
      <c r="C38" s="19"/>
      <c r="D38" s="17"/>
    </row>
    <row r="39" spans="1:4" ht="12.75" customHeight="1">
      <c r="A39" s="18"/>
      <c r="B39" s="20"/>
      <c r="C39" s="19"/>
      <c r="D39" s="17"/>
    </row>
    <row r="40" spans="1:4" ht="12.75">
      <c r="A40" s="18"/>
      <c r="B40" s="19"/>
      <c r="C40" s="19"/>
      <c r="D40" s="17"/>
    </row>
    <row r="41" spans="1:4" ht="26.25" customHeight="1">
      <c r="A41" s="18"/>
      <c r="B41" s="21"/>
      <c r="C41" s="21"/>
      <c r="D41" s="21"/>
    </row>
    <row r="42" ht="12.75">
      <c r="A42" s="18"/>
    </row>
  </sheetData>
  <sheetProtection/>
  <mergeCells count="6">
    <mergeCell ref="A2:D2"/>
    <mergeCell ref="A35:C35"/>
    <mergeCell ref="A34:D34"/>
    <mergeCell ref="A33:D33"/>
    <mergeCell ref="C1:F1"/>
    <mergeCell ref="D3:F3"/>
  </mergeCells>
  <printOptions/>
  <pageMargins left="1.1811023622047245" right="0.3937007874015748" top="0.5118110236220472" bottom="0.4330708661417323" header="0.5118110236220472" footer="0.4330708661417323"/>
  <pageSetup fitToHeight="1" fitToWidth="1" horizontalDpi="600" verticalDpi="600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41"/>
  <sheetViews>
    <sheetView zoomScale="82" zoomScaleNormal="82" zoomScalePageLayoutView="0" workbookViewId="0" topLeftCell="A1">
      <selection activeCell="C20" sqref="C20"/>
    </sheetView>
  </sheetViews>
  <sheetFormatPr defaultColWidth="17.375" defaultRowHeight="12.75"/>
  <cols>
    <col min="1" max="1" width="17.375" style="0" customWidth="1"/>
    <col min="2" max="2" width="26.00390625" style="16" customWidth="1"/>
    <col min="3" max="3" width="54.875" style="22" customWidth="1"/>
    <col min="4" max="4" width="14.75390625" style="16" hidden="1" customWidth="1"/>
    <col min="5" max="5" width="13.125" style="0" hidden="1" customWidth="1"/>
    <col min="6" max="6" width="12.375" style="0" hidden="1" customWidth="1"/>
    <col min="7" max="7" width="9.125" style="172" customWidth="1"/>
    <col min="8" max="8" width="11.00390625" style="172" bestFit="1" customWidth="1"/>
    <col min="9" max="255" width="9.125" style="0" customWidth="1"/>
  </cols>
  <sheetData>
    <row r="1" spans="2:8" s="8" customFormat="1" ht="69.75" customHeight="1">
      <c r="B1" s="11"/>
      <c r="C1" s="352" t="s">
        <v>399</v>
      </c>
      <c r="D1" s="352"/>
      <c r="E1" s="352"/>
      <c r="F1" s="352"/>
      <c r="G1" s="352"/>
      <c r="H1" s="352"/>
    </row>
    <row r="2" spans="1:8" s="42" customFormat="1" ht="43.5" customHeight="1">
      <c r="A2" s="346" t="s">
        <v>306</v>
      </c>
      <c r="B2" s="346"/>
      <c r="C2" s="346"/>
      <c r="D2" s="346"/>
      <c r="E2" s="346"/>
      <c r="F2" s="346"/>
      <c r="G2" s="346"/>
      <c r="H2" s="346"/>
    </row>
    <row r="3" spans="1:8" s="8" customFormat="1" ht="15.75">
      <c r="A3" s="12"/>
      <c r="B3" s="13"/>
      <c r="C3" s="14"/>
      <c r="G3" s="363" t="s">
        <v>110</v>
      </c>
      <c r="H3" s="363"/>
    </row>
    <row r="4" spans="1:8" s="42" customFormat="1" ht="62.25" customHeight="1">
      <c r="A4" s="355" t="s">
        <v>7</v>
      </c>
      <c r="B4" s="355" t="s">
        <v>8</v>
      </c>
      <c r="C4" s="355" t="s">
        <v>4</v>
      </c>
      <c r="D4" s="360" t="s">
        <v>284</v>
      </c>
      <c r="E4" s="360" t="s">
        <v>283</v>
      </c>
      <c r="F4" s="59" t="s">
        <v>282</v>
      </c>
      <c r="G4" s="362" t="s">
        <v>281</v>
      </c>
      <c r="H4" s="362" t="s">
        <v>332</v>
      </c>
    </row>
    <row r="5" spans="1:8" s="42" customFormat="1" ht="18.75">
      <c r="A5" s="356"/>
      <c r="B5" s="356"/>
      <c r="C5" s="356"/>
      <c r="D5" s="361"/>
      <c r="E5" s="361"/>
      <c r="F5" s="62"/>
      <c r="G5" s="362"/>
      <c r="H5" s="362"/>
    </row>
    <row r="6" spans="1:8" s="42" customFormat="1" ht="18.75">
      <c r="A6" s="88" t="s">
        <v>151</v>
      </c>
      <c r="B6" s="152" t="s">
        <v>9</v>
      </c>
      <c r="C6" s="153" t="s">
        <v>10</v>
      </c>
      <c r="D6" s="154">
        <f>D7+D16</f>
        <v>369.3</v>
      </c>
      <c r="E6" s="154">
        <f>G6-D6</f>
        <v>8.699999999999989</v>
      </c>
      <c r="F6" s="154">
        <f>F7+F16</f>
        <v>407.28999999999996</v>
      </c>
      <c r="G6" s="154">
        <f>G7+G16</f>
        <v>378</v>
      </c>
      <c r="H6" s="154">
        <f>H7+H16</f>
        <v>392</v>
      </c>
    </row>
    <row r="7" spans="1:8" s="42" customFormat="1" ht="18.75">
      <c r="A7" s="155"/>
      <c r="B7" s="152"/>
      <c r="C7" s="156" t="s">
        <v>11</v>
      </c>
      <c r="D7" s="154">
        <f>D8+D9+D11+D14</f>
        <v>330.8</v>
      </c>
      <c r="E7" s="154">
        <f aca="true" t="shared" si="0" ref="E7:E31">G7-D7</f>
        <v>-34.80000000000001</v>
      </c>
      <c r="F7" s="154">
        <f>F8+F9+F11+F14</f>
        <v>324.03</v>
      </c>
      <c r="G7" s="154">
        <f>G8+G9+G11+G14</f>
        <v>296</v>
      </c>
      <c r="H7" s="154">
        <f>H8+H9+H11+H14</f>
        <v>308</v>
      </c>
    </row>
    <row r="8" spans="1:8" s="42" customFormat="1" ht="18.75">
      <c r="A8" s="157">
        <v>182</v>
      </c>
      <c r="B8" s="158" t="s">
        <v>12</v>
      </c>
      <c r="C8" s="156" t="s">
        <v>13</v>
      </c>
      <c r="D8" s="159">
        <v>97.9</v>
      </c>
      <c r="E8" s="154">
        <f t="shared" si="0"/>
        <v>12.099999999999994</v>
      </c>
      <c r="F8" s="173">
        <v>123</v>
      </c>
      <c r="G8" s="112">
        <v>110</v>
      </c>
      <c r="H8" s="112">
        <v>115</v>
      </c>
    </row>
    <row r="9" spans="1:8" s="43" customFormat="1" ht="21" customHeight="1">
      <c r="A9" s="152">
        <v>182</v>
      </c>
      <c r="B9" s="152" t="s">
        <v>15</v>
      </c>
      <c r="C9" s="153" t="s">
        <v>16</v>
      </c>
      <c r="D9" s="154">
        <f>D10</f>
        <v>6.3</v>
      </c>
      <c r="E9" s="154">
        <f t="shared" si="0"/>
        <v>5.7</v>
      </c>
      <c r="F9" s="154">
        <f>F10</f>
        <v>0.03</v>
      </c>
      <c r="G9" s="154">
        <f>G10</f>
        <v>12</v>
      </c>
      <c r="H9" s="154">
        <f>H10</f>
        <v>13</v>
      </c>
    </row>
    <row r="10" spans="1:8" s="42" customFormat="1" ht="21" customHeight="1">
      <c r="A10" s="157">
        <v>182</v>
      </c>
      <c r="B10" s="157" t="s">
        <v>17</v>
      </c>
      <c r="C10" s="156" t="s">
        <v>18</v>
      </c>
      <c r="D10" s="159">
        <v>6.3</v>
      </c>
      <c r="E10" s="154">
        <f t="shared" si="0"/>
        <v>5.7</v>
      </c>
      <c r="F10" s="173">
        <v>0.03</v>
      </c>
      <c r="G10" s="112">
        <v>12</v>
      </c>
      <c r="H10" s="112">
        <v>13</v>
      </c>
    </row>
    <row r="11" spans="1:8" s="43" customFormat="1" ht="21" customHeight="1">
      <c r="A11" s="152">
        <v>182</v>
      </c>
      <c r="B11" s="152" t="s">
        <v>19</v>
      </c>
      <c r="C11" s="153" t="s">
        <v>20</v>
      </c>
      <c r="D11" s="154">
        <f>D12+D13</f>
        <v>206.8</v>
      </c>
      <c r="E11" s="154">
        <f t="shared" si="0"/>
        <v>-50.80000000000001</v>
      </c>
      <c r="F11" s="154">
        <f>F12+F13</f>
        <v>180</v>
      </c>
      <c r="G11" s="154">
        <f>G12+G13</f>
        <v>156</v>
      </c>
      <c r="H11" s="154">
        <f>H12+H13</f>
        <v>160</v>
      </c>
    </row>
    <row r="12" spans="1:8" s="43" customFormat="1" ht="21" customHeight="1">
      <c r="A12" s="152">
        <v>182</v>
      </c>
      <c r="B12" s="157" t="s">
        <v>111</v>
      </c>
      <c r="C12" s="156" t="s">
        <v>149</v>
      </c>
      <c r="D12" s="159">
        <v>105.6</v>
      </c>
      <c r="E12" s="154">
        <f t="shared" si="0"/>
        <v>-21.599999999999994</v>
      </c>
      <c r="F12" s="174">
        <v>45</v>
      </c>
      <c r="G12" s="175">
        <v>84</v>
      </c>
      <c r="H12" s="175">
        <v>86</v>
      </c>
    </row>
    <row r="13" spans="1:8" s="42" customFormat="1" ht="21" customHeight="1">
      <c r="A13" s="157">
        <v>182</v>
      </c>
      <c r="B13" s="157" t="s">
        <v>112</v>
      </c>
      <c r="C13" s="156" t="s">
        <v>150</v>
      </c>
      <c r="D13" s="159">
        <v>101.2</v>
      </c>
      <c r="E13" s="154">
        <f t="shared" si="0"/>
        <v>-29.200000000000003</v>
      </c>
      <c r="F13" s="173">
        <v>135</v>
      </c>
      <c r="G13" s="112">
        <v>72</v>
      </c>
      <c r="H13" s="112">
        <v>74</v>
      </c>
    </row>
    <row r="14" spans="1:8" s="42" customFormat="1" ht="21" customHeight="1">
      <c r="A14" s="157">
        <v>801</v>
      </c>
      <c r="B14" s="152" t="s">
        <v>21</v>
      </c>
      <c r="C14" s="153" t="s">
        <v>22</v>
      </c>
      <c r="D14" s="159">
        <v>19.8</v>
      </c>
      <c r="E14" s="154">
        <f t="shared" si="0"/>
        <v>-1.8000000000000007</v>
      </c>
      <c r="F14" s="173">
        <v>21</v>
      </c>
      <c r="G14" s="175">
        <v>18</v>
      </c>
      <c r="H14" s="175">
        <v>20</v>
      </c>
    </row>
    <row r="15" spans="1:8" s="42" customFormat="1" ht="25.5" hidden="1">
      <c r="A15" s="157">
        <v>801</v>
      </c>
      <c r="B15" s="152" t="s">
        <v>23</v>
      </c>
      <c r="C15" s="153" t="s">
        <v>24</v>
      </c>
      <c r="D15" s="159"/>
      <c r="E15" s="154">
        <f t="shared" si="0"/>
        <v>0</v>
      </c>
      <c r="F15" s="173"/>
      <c r="G15" s="112"/>
      <c r="H15" s="112"/>
    </row>
    <row r="16" spans="1:8" s="42" customFormat="1" ht="18.75">
      <c r="A16" s="157"/>
      <c r="B16" s="157"/>
      <c r="C16" s="156" t="s">
        <v>25</v>
      </c>
      <c r="D16" s="159">
        <f>D17+D19+D22</f>
        <v>38.5</v>
      </c>
      <c r="E16" s="154">
        <f t="shared" si="0"/>
        <v>43.5</v>
      </c>
      <c r="F16" s="159">
        <f>F17+F19+F22</f>
        <v>83.26</v>
      </c>
      <c r="G16" s="159">
        <f>G17+G19+G22</f>
        <v>82</v>
      </c>
      <c r="H16" s="159">
        <f>H17+H19+H22</f>
        <v>84</v>
      </c>
    </row>
    <row r="17" spans="1:8" s="43" customFormat="1" ht="58.5" customHeight="1" hidden="1">
      <c r="A17" s="88" t="s">
        <v>124</v>
      </c>
      <c r="B17" s="152" t="s">
        <v>26</v>
      </c>
      <c r="C17" s="153" t="s">
        <v>27</v>
      </c>
      <c r="D17" s="154">
        <f>D18</f>
        <v>0</v>
      </c>
      <c r="E17" s="154">
        <f>E18</f>
        <v>0</v>
      </c>
      <c r="F17" s="154">
        <f>F18</f>
        <v>30.06</v>
      </c>
      <c r="G17" s="154">
        <f>G18</f>
        <v>0</v>
      </c>
      <c r="H17" s="154">
        <f>H18</f>
        <v>0</v>
      </c>
    </row>
    <row r="18" spans="1:8" s="43" customFormat="1" ht="65.25" customHeight="1" hidden="1">
      <c r="A18" s="88" t="s">
        <v>124</v>
      </c>
      <c r="B18" s="157" t="s">
        <v>161</v>
      </c>
      <c r="C18" s="161" t="s">
        <v>239</v>
      </c>
      <c r="D18" s="159"/>
      <c r="E18" s="159">
        <f t="shared" si="0"/>
        <v>0</v>
      </c>
      <c r="F18" s="173">
        <v>30.06</v>
      </c>
      <c r="G18" s="112"/>
      <c r="H18" s="112"/>
    </row>
    <row r="19" spans="1:8" s="43" customFormat="1" ht="25.5">
      <c r="A19" s="157">
        <v>801</v>
      </c>
      <c r="B19" s="152" t="s">
        <v>28</v>
      </c>
      <c r="C19" s="162" t="s">
        <v>29</v>
      </c>
      <c r="D19" s="154">
        <f>D20+D21</f>
        <v>5.5</v>
      </c>
      <c r="E19" s="154">
        <f t="shared" si="0"/>
        <v>46.5</v>
      </c>
      <c r="F19" s="175">
        <f>F20+F21</f>
        <v>40.2</v>
      </c>
      <c r="G19" s="175">
        <f>G20+G21</f>
        <v>52</v>
      </c>
      <c r="H19" s="175">
        <f>H20+H21</f>
        <v>54</v>
      </c>
    </row>
    <row r="20" spans="1:8" s="43" customFormat="1" ht="25.5">
      <c r="A20" s="88" t="s">
        <v>124</v>
      </c>
      <c r="B20" s="157" t="s">
        <v>152</v>
      </c>
      <c r="C20" s="163" t="s">
        <v>153</v>
      </c>
      <c r="D20" s="159">
        <v>5.5</v>
      </c>
      <c r="E20" s="159">
        <f t="shared" si="0"/>
        <v>6.5</v>
      </c>
      <c r="F20" s="173">
        <v>25.2</v>
      </c>
      <c r="G20" s="112">
        <v>12</v>
      </c>
      <c r="H20" s="112">
        <v>14</v>
      </c>
    </row>
    <row r="21" spans="1:8" s="43" customFormat="1" ht="25.5">
      <c r="A21" s="88" t="s">
        <v>124</v>
      </c>
      <c r="B21" s="157" t="s">
        <v>165</v>
      </c>
      <c r="C21" s="163" t="s">
        <v>237</v>
      </c>
      <c r="D21" s="159"/>
      <c r="E21" s="159">
        <f t="shared" si="0"/>
        <v>40</v>
      </c>
      <c r="F21" s="173">
        <v>15</v>
      </c>
      <c r="G21" s="112">
        <v>40</v>
      </c>
      <c r="H21" s="112">
        <v>40</v>
      </c>
    </row>
    <row r="22" spans="1:8" s="43" customFormat="1" ht="21" customHeight="1">
      <c r="A22" s="157">
        <v>801</v>
      </c>
      <c r="B22" s="152" t="s">
        <v>113</v>
      </c>
      <c r="C22" s="153" t="s">
        <v>114</v>
      </c>
      <c r="D22" s="154">
        <f>D23</f>
        <v>33</v>
      </c>
      <c r="E22" s="154">
        <f t="shared" si="0"/>
        <v>-3</v>
      </c>
      <c r="F22" s="174">
        <f>F23</f>
        <v>13</v>
      </c>
      <c r="G22" s="175">
        <f>G23</f>
        <v>30</v>
      </c>
      <c r="H22" s="175">
        <f>H23</f>
        <v>30</v>
      </c>
    </row>
    <row r="23" spans="1:8" s="43" customFormat="1" ht="30" customHeight="1">
      <c r="A23" s="88" t="s">
        <v>124</v>
      </c>
      <c r="B23" s="158" t="s">
        <v>258</v>
      </c>
      <c r="C23" s="164" t="s">
        <v>259</v>
      </c>
      <c r="D23" s="159">
        <v>33</v>
      </c>
      <c r="E23" s="159">
        <f t="shared" si="0"/>
        <v>-3</v>
      </c>
      <c r="F23" s="173">
        <v>13</v>
      </c>
      <c r="G23" s="112">
        <v>30</v>
      </c>
      <c r="H23" s="112">
        <v>30</v>
      </c>
    </row>
    <row r="24" spans="1:8" s="43" customFormat="1" ht="21" customHeight="1" hidden="1">
      <c r="A24" s="157">
        <v>801</v>
      </c>
      <c r="B24" s="152" t="s">
        <v>30</v>
      </c>
      <c r="C24" s="153" t="s">
        <v>31</v>
      </c>
      <c r="D24" s="154"/>
      <c r="E24" s="154"/>
      <c r="F24" s="174"/>
      <c r="G24" s="175"/>
      <c r="H24" s="175"/>
    </row>
    <row r="25" spans="1:8" s="43" customFormat="1" ht="25.5">
      <c r="A25" s="157">
        <v>801</v>
      </c>
      <c r="B25" s="152" t="s">
        <v>32</v>
      </c>
      <c r="C25" s="153" t="s">
        <v>33</v>
      </c>
      <c r="D25" s="154" t="e">
        <f>#REF!+D27+D28+D29</f>
        <v>#REF!</v>
      </c>
      <c r="E25" s="154" t="e">
        <f t="shared" si="0"/>
        <v>#REF!</v>
      </c>
      <c r="F25" s="154" t="e">
        <f>#REF!+F27+F28+F29</f>
        <v>#REF!</v>
      </c>
      <c r="G25" s="154">
        <f>G26+G28</f>
        <v>8739.099999999999</v>
      </c>
      <c r="H25" s="154">
        <f>H26+H28</f>
        <v>8746.099999999999</v>
      </c>
    </row>
    <row r="26" spans="1:8" s="45" customFormat="1" ht="18.75">
      <c r="A26" s="88" t="s">
        <v>124</v>
      </c>
      <c r="B26" s="157" t="s">
        <v>285</v>
      </c>
      <c r="C26" s="156" t="s">
        <v>286</v>
      </c>
      <c r="D26" s="159">
        <v>7573.64</v>
      </c>
      <c r="E26" s="159">
        <f t="shared" si="0"/>
        <v>950.159999999999</v>
      </c>
      <c r="F26" s="173">
        <f>5347.43+516.41</f>
        <v>5863.84</v>
      </c>
      <c r="G26" s="159">
        <f>7254.8+1269</f>
        <v>8523.8</v>
      </c>
      <c r="H26" s="159">
        <f>7254.8+1269</f>
        <v>8523.8</v>
      </c>
    </row>
    <row r="27" spans="1:8" s="45" customFormat="1" ht="25.5" hidden="1">
      <c r="A27" s="88" t="s">
        <v>124</v>
      </c>
      <c r="B27" s="157" t="s">
        <v>287</v>
      </c>
      <c r="C27" s="156" t="s">
        <v>288</v>
      </c>
      <c r="D27" s="159">
        <v>0</v>
      </c>
      <c r="E27" s="159">
        <f t="shared" si="0"/>
        <v>0</v>
      </c>
      <c r="F27" s="173">
        <v>0</v>
      </c>
      <c r="G27" s="112">
        <v>0</v>
      </c>
      <c r="H27" s="112">
        <v>0</v>
      </c>
    </row>
    <row r="28" spans="1:8" s="45" customFormat="1" ht="25.5">
      <c r="A28" s="88" t="s">
        <v>124</v>
      </c>
      <c r="B28" s="157" t="s">
        <v>289</v>
      </c>
      <c r="C28" s="156" t="s">
        <v>290</v>
      </c>
      <c r="D28" s="159">
        <v>192.9</v>
      </c>
      <c r="E28" s="159">
        <f t="shared" si="0"/>
        <v>22.400000000000006</v>
      </c>
      <c r="F28" s="173">
        <v>192.9</v>
      </c>
      <c r="G28" s="112">
        <v>215.3</v>
      </c>
      <c r="H28" s="112">
        <v>222.3</v>
      </c>
    </row>
    <row r="29" spans="1:8" s="45" customFormat="1" ht="18.75">
      <c r="A29" s="88" t="s">
        <v>124</v>
      </c>
      <c r="B29" s="157" t="s">
        <v>291</v>
      </c>
      <c r="C29" s="156" t="s">
        <v>117</v>
      </c>
      <c r="D29" s="159">
        <v>1629.38</v>
      </c>
      <c r="E29" s="159">
        <f t="shared" si="0"/>
        <v>-1629.38</v>
      </c>
      <c r="F29" s="173">
        <v>3996.598</v>
      </c>
      <c r="G29" s="112">
        <v>0</v>
      </c>
      <c r="H29" s="159">
        <v>0</v>
      </c>
    </row>
    <row r="30" spans="1:8" s="43" customFormat="1" ht="18.75">
      <c r="A30" s="88" t="s">
        <v>124</v>
      </c>
      <c r="B30" s="157" t="s">
        <v>292</v>
      </c>
      <c r="C30" s="156" t="s">
        <v>115</v>
      </c>
      <c r="D30" s="159">
        <v>0</v>
      </c>
      <c r="E30" s="159">
        <f t="shared" si="0"/>
        <v>0</v>
      </c>
      <c r="F30" s="173">
        <v>0</v>
      </c>
      <c r="G30" s="112">
        <v>0</v>
      </c>
      <c r="H30" s="112">
        <v>0</v>
      </c>
    </row>
    <row r="31" spans="1:8" s="43" customFormat="1" ht="18.75">
      <c r="A31" s="88" t="s">
        <v>124</v>
      </c>
      <c r="B31" s="152"/>
      <c r="C31" s="153" t="s">
        <v>34</v>
      </c>
      <c r="D31" s="154" t="e">
        <f>D25+D6</f>
        <v>#REF!</v>
      </c>
      <c r="E31" s="154" t="e">
        <f t="shared" si="0"/>
        <v>#REF!</v>
      </c>
      <c r="F31" s="154" t="e">
        <f>F25+F6</f>
        <v>#REF!</v>
      </c>
      <c r="G31" s="154">
        <f>G25+G6</f>
        <v>9117.099999999999</v>
      </c>
      <c r="H31" s="154">
        <f>H25+H6</f>
        <v>9138.099999999999</v>
      </c>
    </row>
    <row r="32" spans="1:8" s="42" customFormat="1" ht="32.25" customHeight="1">
      <c r="A32" s="359"/>
      <c r="B32" s="359"/>
      <c r="C32" s="359"/>
      <c r="D32" s="359"/>
      <c r="F32" s="57"/>
      <c r="G32" s="8"/>
      <c r="H32" s="171"/>
    </row>
    <row r="33" spans="1:8" s="38" customFormat="1" ht="66" customHeight="1">
      <c r="A33" s="339"/>
      <c r="B33" s="357"/>
      <c r="C33" s="357"/>
      <c r="D33" s="358"/>
      <c r="E33" s="347"/>
      <c r="G33" s="172"/>
      <c r="H33" s="172"/>
    </row>
    <row r="34" spans="1:8" s="38" customFormat="1" ht="42.75" customHeight="1">
      <c r="A34" s="354"/>
      <c r="B34" s="354"/>
      <c r="C34" s="354"/>
      <c r="D34" s="347"/>
      <c r="E34" s="347"/>
      <c r="G34" s="172"/>
      <c r="H34" s="172"/>
    </row>
    <row r="35" spans="1:8" s="38" customFormat="1" ht="18">
      <c r="A35" s="47"/>
      <c r="B35" s="48"/>
      <c r="C35" s="48"/>
      <c r="D35" s="46"/>
      <c r="G35" s="172"/>
      <c r="H35" s="172"/>
    </row>
    <row r="36" spans="1:8" s="38" customFormat="1" ht="12.75" customHeight="1">
      <c r="A36" s="47"/>
      <c r="B36" s="49"/>
      <c r="C36" s="48"/>
      <c r="D36" s="46"/>
      <c r="G36" s="172"/>
      <c r="H36" s="172"/>
    </row>
    <row r="37" spans="1:8" s="38" customFormat="1" ht="12.75" customHeight="1">
      <c r="A37" s="47"/>
      <c r="B37" s="48"/>
      <c r="C37" s="48"/>
      <c r="D37" s="46"/>
      <c r="G37" s="172"/>
      <c r="H37" s="172"/>
    </row>
    <row r="38" spans="1:8" s="38" customFormat="1" ht="12.75" customHeight="1">
      <c r="A38" s="47"/>
      <c r="B38" s="49"/>
      <c r="C38" s="48"/>
      <c r="D38" s="46"/>
      <c r="G38" s="172"/>
      <c r="H38" s="172"/>
    </row>
    <row r="39" spans="1:8" s="38" customFormat="1" ht="18">
      <c r="A39" s="47"/>
      <c r="B39" s="48"/>
      <c r="C39" s="48"/>
      <c r="D39" s="46"/>
      <c r="G39" s="172"/>
      <c r="H39" s="172"/>
    </row>
    <row r="40" spans="1:8" s="38" customFormat="1" ht="26.25" customHeight="1">
      <c r="A40" s="47"/>
      <c r="B40" s="50"/>
      <c r="C40" s="50"/>
      <c r="D40" s="50"/>
      <c r="G40" s="172"/>
      <c r="H40" s="172"/>
    </row>
    <row r="41" ht="12.75">
      <c r="A41" s="18"/>
    </row>
  </sheetData>
  <sheetProtection/>
  <mergeCells count="13">
    <mergeCell ref="C1:H1"/>
    <mergeCell ref="G4:G5"/>
    <mergeCell ref="H4:H5"/>
    <mergeCell ref="A2:H2"/>
    <mergeCell ref="A4:A5"/>
    <mergeCell ref="G3:H3"/>
    <mergeCell ref="A34:E34"/>
    <mergeCell ref="B4:B5"/>
    <mergeCell ref="C4:C5"/>
    <mergeCell ref="A33:E33"/>
    <mergeCell ref="A32:D32"/>
    <mergeCell ref="D4:D5"/>
    <mergeCell ref="E4:E5"/>
  </mergeCells>
  <printOptions/>
  <pageMargins left="1.1811023622047245" right="0.3937007874015748" top="0.1968503937007874" bottom="0.1968503937007874" header="0.15748031496062992" footer="0.15748031496062992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7"/>
  <sheetViews>
    <sheetView view="pageBreakPreview" zoomScaleNormal="90" zoomScaleSheetLayoutView="100" zoomScalePageLayoutView="0" workbookViewId="0" topLeftCell="A9">
      <selection activeCell="C45" sqref="C45"/>
    </sheetView>
  </sheetViews>
  <sheetFormatPr defaultColWidth="9.00390625" defaultRowHeight="12.75"/>
  <cols>
    <col min="1" max="1" width="89.00390625" style="23" customWidth="1"/>
    <col min="2" max="2" width="13.625" style="10" customWidth="1"/>
    <col min="3" max="3" width="24.625" style="266" customWidth="1"/>
  </cols>
  <sheetData>
    <row r="1" spans="1:3" ht="73.5" customHeight="1">
      <c r="A1" s="352" t="s">
        <v>398</v>
      </c>
      <c r="B1" s="352"/>
      <c r="C1" s="352"/>
    </row>
    <row r="2" ht="12" customHeight="1">
      <c r="C2" s="262"/>
    </row>
    <row r="3" spans="1:5" ht="64.5" customHeight="1">
      <c r="A3" s="321" t="s">
        <v>307</v>
      </c>
      <c r="B3" s="321"/>
      <c r="C3" s="321"/>
      <c r="D3" s="25"/>
      <c r="E3" s="1"/>
    </row>
    <row r="4" spans="1:5" s="24" customFormat="1" ht="15.75">
      <c r="A4" s="25"/>
      <c r="B4" s="33"/>
      <c r="C4" s="36" t="s">
        <v>110</v>
      </c>
      <c r="D4" s="25"/>
      <c r="E4" s="1"/>
    </row>
    <row r="5" spans="1:3" s="53" customFormat="1" ht="72" customHeight="1">
      <c r="A5" s="60" t="s">
        <v>52</v>
      </c>
      <c r="B5" s="60" t="s">
        <v>118</v>
      </c>
      <c r="C5" s="107" t="s">
        <v>236</v>
      </c>
    </row>
    <row r="6" spans="1:3" s="53" customFormat="1" ht="18">
      <c r="A6" s="60">
        <v>1</v>
      </c>
      <c r="B6" s="108">
        <v>2</v>
      </c>
      <c r="C6" s="60">
        <v>3</v>
      </c>
    </row>
    <row r="7" spans="1:3" s="38" customFormat="1" ht="18">
      <c r="A7" s="109" t="s">
        <v>51</v>
      </c>
      <c r="B7" s="100" t="s">
        <v>58</v>
      </c>
      <c r="C7" s="150">
        <f>C8+C9+C10+C11+C12</f>
        <v>4871.303400000001</v>
      </c>
    </row>
    <row r="8" spans="1:3" s="38" customFormat="1" ht="25.5">
      <c r="A8" s="109" t="s">
        <v>50</v>
      </c>
      <c r="B8" s="100" t="s">
        <v>98</v>
      </c>
      <c r="C8" s="150">
        <f>'Прил 8.'!I9</f>
        <v>812.47632</v>
      </c>
    </row>
    <row r="9" spans="1:3" s="38" customFormat="1" ht="25.5">
      <c r="A9" s="109" t="s">
        <v>49</v>
      </c>
      <c r="B9" s="100" t="s">
        <v>59</v>
      </c>
      <c r="C9" s="150">
        <f>'Прил 8.'!I18</f>
        <v>812.47632</v>
      </c>
    </row>
    <row r="10" spans="1:3" s="38" customFormat="1" ht="25.5">
      <c r="A10" s="109" t="s">
        <v>48</v>
      </c>
      <c r="B10" s="100" t="s">
        <v>60</v>
      </c>
      <c r="C10" s="150">
        <f>'Прил 8.'!I27</f>
        <v>1125.423</v>
      </c>
    </row>
    <row r="11" spans="1:3" s="38" customFormat="1" ht="18">
      <c r="A11" s="109" t="s">
        <v>210</v>
      </c>
      <c r="B11" s="100" t="s">
        <v>211</v>
      </c>
      <c r="C11" s="150">
        <f>'Прил 8.'!I39</f>
        <v>5</v>
      </c>
    </row>
    <row r="12" spans="1:3" s="38" customFormat="1" ht="18">
      <c r="A12" s="109" t="s">
        <v>293</v>
      </c>
      <c r="B12" s="100" t="s">
        <v>294</v>
      </c>
      <c r="C12" s="150">
        <f>'Прил 8.'!I46</f>
        <v>2115.92776</v>
      </c>
    </row>
    <row r="13" spans="1:3" s="38" customFormat="1" ht="18">
      <c r="A13" s="109" t="s">
        <v>46</v>
      </c>
      <c r="B13" s="100" t="s">
        <v>61</v>
      </c>
      <c r="C13" s="150">
        <f>'Прил 8.'!I56</f>
        <v>212.9</v>
      </c>
    </row>
    <row r="14" spans="1:3" s="38" customFormat="1" ht="18">
      <c r="A14" s="109" t="s">
        <v>62</v>
      </c>
      <c r="B14" s="100" t="s">
        <v>63</v>
      </c>
      <c r="C14" s="150">
        <f>'Прил 8.'!I57</f>
        <v>212.9</v>
      </c>
    </row>
    <row r="15" spans="1:3" s="38" customFormat="1" ht="18">
      <c r="A15" s="109" t="s">
        <v>45</v>
      </c>
      <c r="B15" s="100" t="s">
        <v>64</v>
      </c>
      <c r="C15" s="150">
        <f>'Прил 8.'!I62</f>
        <v>139.28</v>
      </c>
    </row>
    <row r="16" spans="1:3" s="38" customFormat="1" ht="18" hidden="1">
      <c r="A16" s="109" t="s">
        <v>44</v>
      </c>
      <c r="B16" s="100" t="s">
        <v>65</v>
      </c>
      <c r="C16" s="188"/>
    </row>
    <row r="17" spans="1:3" s="38" customFormat="1" ht="18" hidden="1">
      <c r="A17" s="109" t="s">
        <v>99</v>
      </c>
      <c r="B17" s="100" t="s">
        <v>100</v>
      </c>
      <c r="C17" s="188"/>
    </row>
    <row r="18" spans="1:3" s="38" customFormat="1" ht="25.5">
      <c r="A18" s="109" t="s">
        <v>101</v>
      </c>
      <c r="B18" s="100" t="s">
        <v>66</v>
      </c>
      <c r="C18" s="150">
        <f>'Прил 8.'!I63</f>
        <v>124.28</v>
      </c>
    </row>
    <row r="19" spans="1:3" s="38" customFormat="1" ht="18">
      <c r="A19" s="261" t="s">
        <v>330</v>
      </c>
      <c r="B19" s="100" t="s">
        <v>402</v>
      </c>
      <c r="C19" s="150">
        <v>15</v>
      </c>
    </row>
    <row r="20" spans="1:3" s="38" customFormat="1" ht="18" hidden="1">
      <c r="A20" s="109" t="s">
        <v>43</v>
      </c>
      <c r="B20" s="100" t="s">
        <v>67</v>
      </c>
      <c r="C20" s="188"/>
    </row>
    <row r="21" spans="1:3" s="38" customFormat="1" ht="18">
      <c r="A21" s="109" t="s">
        <v>102</v>
      </c>
      <c r="B21" s="100" t="s">
        <v>68</v>
      </c>
      <c r="C21" s="150">
        <f>'Прил 8.'!I77</f>
        <v>4907.7</v>
      </c>
    </row>
    <row r="22" spans="1:3" s="38" customFormat="1" ht="18">
      <c r="A22" s="109" t="s">
        <v>42</v>
      </c>
      <c r="B22" s="100" t="s">
        <v>69</v>
      </c>
      <c r="C22" s="150">
        <f>'Прил 8.'!I78</f>
        <v>4907.7</v>
      </c>
    </row>
    <row r="23" spans="1:3" s="38" customFormat="1" ht="18" hidden="1">
      <c r="A23" s="109" t="s">
        <v>103</v>
      </c>
      <c r="B23" s="100" t="s">
        <v>70</v>
      </c>
      <c r="C23" s="188"/>
    </row>
    <row r="24" spans="1:3" s="38" customFormat="1" ht="18" hidden="1">
      <c r="A24" s="109" t="s">
        <v>40</v>
      </c>
      <c r="B24" s="100" t="s">
        <v>71</v>
      </c>
      <c r="C24" s="188"/>
    </row>
    <row r="25" spans="1:3" s="38" customFormat="1" ht="18" hidden="1">
      <c r="A25" s="109" t="s">
        <v>104</v>
      </c>
      <c r="B25" s="100" t="s">
        <v>72</v>
      </c>
      <c r="C25" s="188"/>
    </row>
    <row r="26" spans="1:3" s="38" customFormat="1" ht="18" hidden="1">
      <c r="A26" s="109" t="s">
        <v>39</v>
      </c>
      <c r="B26" s="100" t="s">
        <v>73</v>
      </c>
      <c r="C26" s="188"/>
    </row>
    <row r="27" spans="1:3" s="38" customFormat="1" ht="18" hidden="1">
      <c r="A27" s="109" t="s">
        <v>38</v>
      </c>
      <c r="B27" s="100" t="s">
        <v>74</v>
      </c>
      <c r="C27" s="188"/>
    </row>
    <row r="28" spans="1:3" s="38" customFormat="1" ht="18" hidden="1">
      <c r="A28" s="109" t="s">
        <v>37</v>
      </c>
      <c r="B28" s="100" t="s">
        <v>75</v>
      </c>
      <c r="C28" s="188"/>
    </row>
    <row r="29" spans="1:3" s="38" customFormat="1" ht="18" hidden="1">
      <c r="A29" s="109" t="s">
        <v>36</v>
      </c>
      <c r="B29" s="100" t="s">
        <v>76</v>
      </c>
      <c r="C29" s="188"/>
    </row>
    <row r="30" spans="1:3" s="38" customFormat="1" ht="18">
      <c r="A30" s="109" t="s">
        <v>77</v>
      </c>
      <c r="B30" s="100" t="s">
        <v>78</v>
      </c>
      <c r="C30" s="150">
        <f>C34</f>
        <v>1626.3436</v>
      </c>
    </row>
    <row r="31" spans="1:3" s="38" customFormat="1" ht="18" hidden="1">
      <c r="A31" s="109" t="s">
        <v>79</v>
      </c>
      <c r="B31" s="100" t="s">
        <v>81</v>
      </c>
      <c r="C31" s="150">
        <v>0</v>
      </c>
    </row>
    <row r="32" spans="1:3" s="38" customFormat="1" ht="18" hidden="1">
      <c r="A32" s="109" t="s">
        <v>80</v>
      </c>
      <c r="B32" s="100" t="s">
        <v>81</v>
      </c>
      <c r="C32" s="188"/>
    </row>
    <row r="33" spans="1:3" s="38" customFormat="1" ht="18" hidden="1">
      <c r="A33" s="109" t="s">
        <v>82</v>
      </c>
      <c r="B33" s="100" t="s">
        <v>83</v>
      </c>
      <c r="C33" s="188"/>
    </row>
    <row r="34" spans="1:3" s="38" customFormat="1" ht="18">
      <c r="A34" s="109" t="s">
        <v>84</v>
      </c>
      <c r="B34" s="100" t="s">
        <v>85</v>
      </c>
      <c r="C34" s="150">
        <f>'Прил 8.'!I90</f>
        <v>1626.3436</v>
      </c>
    </row>
    <row r="35" spans="1:3" s="38" customFormat="1" ht="18" hidden="1">
      <c r="A35" s="73" t="s">
        <v>146</v>
      </c>
      <c r="B35" s="71" t="s">
        <v>154</v>
      </c>
      <c r="C35" s="263" t="e">
        <f>#REF!</f>
        <v>#REF!</v>
      </c>
    </row>
    <row r="36" spans="1:3" s="38" customFormat="1" ht="18" hidden="1">
      <c r="A36" s="109" t="s">
        <v>86</v>
      </c>
      <c r="B36" s="100" t="s">
        <v>87</v>
      </c>
      <c r="C36" s="188"/>
    </row>
    <row r="37" spans="1:3" s="38" customFormat="1" ht="18" hidden="1">
      <c r="A37" s="109" t="s">
        <v>105</v>
      </c>
      <c r="B37" s="100" t="s">
        <v>106</v>
      </c>
      <c r="C37" s="188"/>
    </row>
    <row r="38" spans="1:3" s="38" customFormat="1" ht="18" hidden="1">
      <c r="A38" s="109" t="s">
        <v>41</v>
      </c>
      <c r="B38" s="100" t="s">
        <v>88</v>
      </c>
      <c r="C38" s="188"/>
    </row>
    <row r="39" spans="1:3" s="38" customFormat="1" ht="18" hidden="1">
      <c r="A39" s="109" t="s">
        <v>89</v>
      </c>
      <c r="B39" s="100" t="s">
        <v>90</v>
      </c>
      <c r="C39" s="188"/>
    </row>
    <row r="40" spans="1:3" s="38" customFormat="1" ht="18" hidden="1">
      <c r="A40" s="109" t="s">
        <v>107</v>
      </c>
      <c r="B40" s="100" t="s">
        <v>91</v>
      </c>
      <c r="C40" s="188"/>
    </row>
    <row r="41" spans="1:3" s="38" customFormat="1" ht="25.5" hidden="1">
      <c r="A41" s="109" t="s">
        <v>108</v>
      </c>
      <c r="B41" s="100" t="s">
        <v>92</v>
      </c>
      <c r="C41" s="188"/>
    </row>
    <row r="42" spans="1:3" s="38" customFormat="1" ht="25.5" hidden="1">
      <c r="A42" s="109" t="s">
        <v>93</v>
      </c>
      <c r="B42" s="100" t="s">
        <v>94</v>
      </c>
      <c r="C42" s="188"/>
    </row>
    <row r="43" spans="1:3" s="38" customFormat="1" ht="18" hidden="1">
      <c r="A43" s="109" t="s">
        <v>95</v>
      </c>
      <c r="B43" s="100" t="s">
        <v>96</v>
      </c>
      <c r="C43" s="188"/>
    </row>
    <row r="44" spans="1:3" s="38" customFormat="1" ht="18" hidden="1">
      <c r="A44" s="109" t="s">
        <v>109</v>
      </c>
      <c r="B44" s="100" t="s">
        <v>97</v>
      </c>
      <c r="C44" s="188"/>
    </row>
    <row r="45" spans="1:3" s="38" customFormat="1" ht="18">
      <c r="A45" s="110" t="s">
        <v>35</v>
      </c>
      <c r="B45" s="111"/>
      <c r="C45" s="268">
        <f>C7+C13+C15+C21+C30</f>
        <v>11757.527</v>
      </c>
    </row>
    <row r="46" spans="1:3" s="38" customFormat="1" ht="18.75">
      <c r="A46" s="51"/>
      <c r="B46" s="52"/>
      <c r="C46" s="264"/>
    </row>
    <row r="47" spans="1:3" s="38" customFormat="1" ht="18.75">
      <c r="A47" s="51"/>
      <c r="B47" s="52"/>
      <c r="C47" s="264"/>
    </row>
    <row r="48" spans="1:3" s="38" customFormat="1" ht="18.75">
      <c r="A48" s="51"/>
      <c r="B48" s="52"/>
      <c r="C48" s="265"/>
    </row>
    <row r="49" spans="1:3" s="38" customFormat="1" ht="18.75">
      <c r="A49" s="51"/>
      <c r="B49" s="52"/>
      <c r="C49" s="265"/>
    </row>
    <row r="50" spans="1:3" s="38" customFormat="1" ht="18.75">
      <c r="A50" s="51"/>
      <c r="B50" s="52"/>
      <c r="C50" s="265"/>
    </row>
    <row r="51" spans="1:3" s="38" customFormat="1" ht="18.75">
      <c r="A51" s="51"/>
      <c r="B51" s="52"/>
      <c r="C51" s="265"/>
    </row>
    <row r="52" spans="1:3" s="38" customFormat="1" ht="18.75">
      <c r="A52" s="51"/>
      <c r="B52" s="52"/>
      <c r="C52" s="265"/>
    </row>
    <row r="53" spans="1:3" s="38" customFormat="1" ht="18.75">
      <c r="A53" s="51"/>
      <c r="B53" s="52"/>
      <c r="C53" s="265"/>
    </row>
    <row r="54" spans="1:3" s="38" customFormat="1" ht="18.75">
      <c r="A54" s="51"/>
      <c r="B54" s="52"/>
      <c r="C54" s="265"/>
    </row>
    <row r="55" spans="1:3" s="38" customFormat="1" ht="18.75">
      <c r="A55" s="51"/>
      <c r="B55" s="52"/>
      <c r="C55" s="265"/>
    </row>
    <row r="56" spans="1:3" s="38" customFormat="1" ht="18.75">
      <c r="A56" s="51"/>
      <c r="B56" s="52"/>
      <c r="C56" s="265"/>
    </row>
    <row r="57" spans="1:3" s="38" customFormat="1" ht="18.75">
      <c r="A57" s="51"/>
      <c r="B57" s="52"/>
      <c r="C57" s="265"/>
    </row>
    <row r="58" spans="1:3" s="38" customFormat="1" ht="18.75">
      <c r="A58" s="51"/>
      <c r="B58" s="52"/>
      <c r="C58" s="265"/>
    </row>
    <row r="59" spans="1:3" s="38" customFormat="1" ht="18.75">
      <c r="A59" s="51"/>
      <c r="B59" s="52"/>
      <c r="C59" s="265"/>
    </row>
    <row r="60" spans="1:3" s="38" customFormat="1" ht="18.75">
      <c r="A60" s="51"/>
      <c r="B60" s="52"/>
      <c r="C60" s="265"/>
    </row>
    <row r="61" spans="1:3" s="38" customFormat="1" ht="18.75">
      <c r="A61" s="51"/>
      <c r="B61" s="52"/>
      <c r="C61" s="265"/>
    </row>
    <row r="62" spans="1:3" s="38" customFormat="1" ht="18.75">
      <c r="A62" s="51"/>
      <c r="B62" s="52"/>
      <c r="C62" s="265"/>
    </row>
    <row r="63" spans="1:3" s="38" customFormat="1" ht="18.75">
      <c r="A63" s="51"/>
      <c r="B63" s="52"/>
      <c r="C63" s="265"/>
    </row>
    <row r="64" spans="1:3" s="38" customFormat="1" ht="18.75">
      <c r="A64" s="51"/>
      <c r="B64" s="52"/>
      <c r="C64" s="265"/>
    </row>
    <row r="65" spans="1:3" s="38" customFormat="1" ht="18.75">
      <c r="A65" s="51"/>
      <c r="B65" s="52"/>
      <c r="C65" s="265"/>
    </row>
    <row r="66" spans="1:3" s="38" customFormat="1" ht="18.75">
      <c r="A66" s="51"/>
      <c r="B66" s="52"/>
      <c r="C66" s="265"/>
    </row>
    <row r="67" spans="1:3" s="38" customFormat="1" ht="18.75">
      <c r="A67" s="51"/>
      <c r="B67" s="52"/>
      <c r="C67" s="265"/>
    </row>
    <row r="68" spans="1:3" s="38" customFormat="1" ht="18.75">
      <c r="A68" s="51"/>
      <c r="B68" s="52"/>
      <c r="C68" s="265"/>
    </row>
    <row r="69" spans="1:3" s="38" customFormat="1" ht="18.75">
      <c r="A69" s="51"/>
      <c r="B69" s="52"/>
      <c r="C69" s="265"/>
    </row>
    <row r="70" spans="1:3" s="38" customFormat="1" ht="18.75">
      <c r="A70" s="51"/>
      <c r="B70" s="52"/>
      <c r="C70" s="265"/>
    </row>
    <row r="71" spans="1:3" s="38" customFormat="1" ht="18.75">
      <c r="A71" s="51"/>
      <c r="B71" s="52"/>
      <c r="C71" s="265"/>
    </row>
    <row r="72" spans="1:3" s="38" customFormat="1" ht="18.75">
      <c r="A72" s="51"/>
      <c r="B72" s="52"/>
      <c r="C72" s="265"/>
    </row>
    <row r="73" spans="1:3" s="38" customFormat="1" ht="18.75">
      <c r="A73" s="51"/>
      <c r="B73" s="52"/>
      <c r="C73" s="265"/>
    </row>
    <row r="74" spans="1:3" s="38" customFormat="1" ht="18.75">
      <c r="A74" s="51"/>
      <c r="B74" s="52"/>
      <c r="C74" s="265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  <row r="96" ht="12.75">
      <c r="B96" s="34"/>
    </row>
    <row r="97" ht="12.75">
      <c r="B97" s="34"/>
    </row>
  </sheetData>
  <sheetProtection/>
  <mergeCells count="2">
    <mergeCell ref="A3:C3"/>
    <mergeCell ref="A1:C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9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84.625" style="23" customWidth="1"/>
    <col min="2" max="2" width="9.375" style="10" customWidth="1"/>
    <col min="3" max="3" width="13.75390625" style="8" customWidth="1"/>
    <col min="4" max="4" width="13.00390625" style="8" customWidth="1"/>
    <col min="5" max="16384" width="9.125" style="8" customWidth="1"/>
  </cols>
  <sheetData>
    <row r="1" spans="1:4" ht="72" customHeight="1">
      <c r="A1" s="352" t="s">
        <v>397</v>
      </c>
      <c r="B1" s="352"/>
      <c r="C1" s="352"/>
      <c r="D1" s="352"/>
    </row>
    <row r="2" ht="11.25" customHeight="1">
      <c r="C2" s="26"/>
    </row>
    <row r="3" spans="1:5" ht="64.5" customHeight="1">
      <c r="A3" s="321" t="s">
        <v>362</v>
      </c>
      <c r="B3" s="321"/>
      <c r="C3" s="321"/>
      <c r="D3" s="321"/>
      <c r="E3" s="35"/>
    </row>
    <row r="4" spans="1:5" s="36" customFormat="1" ht="15.75">
      <c r="A4" s="25"/>
      <c r="B4" s="33"/>
      <c r="C4" s="364" t="s">
        <v>110</v>
      </c>
      <c r="D4" s="364"/>
      <c r="E4" s="35"/>
    </row>
    <row r="5" spans="1:4" s="37" customFormat="1" ht="81" customHeight="1">
      <c r="A5" s="60" t="s">
        <v>52</v>
      </c>
      <c r="B5" s="60" t="s">
        <v>118</v>
      </c>
      <c r="C5" s="60" t="s">
        <v>281</v>
      </c>
      <c r="D5" s="60" t="s">
        <v>332</v>
      </c>
    </row>
    <row r="6" spans="1:4" s="36" customFormat="1" ht="15.75">
      <c r="A6" s="60">
        <v>1</v>
      </c>
      <c r="B6" s="108">
        <v>2</v>
      </c>
      <c r="C6" s="60">
        <v>3</v>
      </c>
      <c r="D6" s="60">
        <v>4</v>
      </c>
    </row>
    <row r="7" spans="1:4" s="42" customFormat="1" ht="18.75">
      <c r="A7" s="109" t="s">
        <v>51</v>
      </c>
      <c r="B7" s="288" t="s">
        <v>58</v>
      </c>
      <c r="C7" s="287">
        <f>'Прил 9.'!I8</f>
        <v>4871.303400000001</v>
      </c>
      <c r="D7" s="287">
        <f>'Прил 9.'!J8</f>
        <v>4871.303400000001</v>
      </c>
    </row>
    <row r="8" spans="1:4" s="42" customFormat="1" ht="25.5">
      <c r="A8" s="109" t="s">
        <v>50</v>
      </c>
      <c r="B8" s="288" t="s">
        <v>98</v>
      </c>
      <c r="C8" s="287">
        <f>'Прил 9.'!I9</f>
        <v>812.47632</v>
      </c>
      <c r="D8" s="287">
        <f>'Прил 9.'!J9</f>
        <v>812.47632</v>
      </c>
    </row>
    <row r="9" spans="1:4" s="42" customFormat="1" ht="25.5">
      <c r="A9" s="109" t="s">
        <v>49</v>
      </c>
      <c r="B9" s="288" t="s">
        <v>59</v>
      </c>
      <c r="C9" s="287">
        <f>'Прил 9.'!I17</f>
        <v>812.47632</v>
      </c>
      <c r="D9" s="287">
        <f>'Прил 9.'!J17</f>
        <v>812.47632</v>
      </c>
    </row>
    <row r="10" spans="1:4" s="42" customFormat="1" ht="25.5">
      <c r="A10" s="109" t="s">
        <v>48</v>
      </c>
      <c r="B10" s="288" t="s">
        <v>60</v>
      </c>
      <c r="C10" s="287">
        <f>'Прил 9.'!I25</f>
        <v>1125.423</v>
      </c>
      <c r="D10" s="287">
        <f>'Прил 9.'!J25</f>
        <v>1125.423</v>
      </c>
    </row>
    <row r="11" spans="1:4" s="42" customFormat="1" ht="18.75">
      <c r="A11" s="109" t="s">
        <v>210</v>
      </c>
      <c r="B11" s="288" t="s">
        <v>211</v>
      </c>
      <c r="C11" s="287">
        <f>'Прил 9.'!I37</f>
        <v>5</v>
      </c>
      <c r="D11" s="287">
        <f>'Прил 9.'!J37</f>
        <v>5</v>
      </c>
    </row>
    <row r="12" spans="1:4" s="42" customFormat="1" ht="18.75">
      <c r="A12" s="109" t="s">
        <v>293</v>
      </c>
      <c r="B12" s="288" t="s">
        <v>294</v>
      </c>
      <c r="C12" s="287">
        <f>'Прил 9.'!I44</f>
        <v>2115.92776</v>
      </c>
      <c r="D12" s="287">
        <f>'Прил 9.'!J44</f>
        <v>2115.92776</v>
      </c>
    </row>
    <row r="13" spans="1:4" s="42" customFormat="1" ht="18.75">
      <c r="A13" s="109" t="s">
        <v>46</v>
      </c>
      <c r="B13" s="288" t="s">
        <v>61</v>
      </c>
      <c r="C13" s="287">
        <f>C14</f>
        <v>215.3</v>
      </c>
      <c r="D13" s="287">
        <f>D14</f>
        <v>222.3</v>
      </c>
    </row>
    <row r="14" spans="1:4" s="42" customFormat="1" ht="18.75">
      <c r="A14" s="109" t="s">
        <v>62</v>
      </c>
      <c r="B14" s="288" t="s">
        <v>63</v>
      </c>
      <c r="C14" s="287">
        <f>'Прил 9.'!I55</f>
        <v>215.3</v>
      </c>
      <c r="D14" s="287">
        <f>'Прил 9.'!J55</f>
        <v>222.3</v>
      </c>
    </row>
    <row r="15" spans="1:4" s="42" customFormat="1" ht="18.75">
      <c r="A15" s="109" t="s">
        <v>45</v>
      </c>
      <c r="B15" s="288" t="s">
        <v>64</v>
      </c>
      <c r="C15" s="287">
        <f>'Прил 9.'!I59</f>
        <v>35</v>
      </c>
      <c r="D15" s="287">
        <f>'Прил 9.'!J59</f>
        <v>35</v>
      </c>
    </row>
    <row r="16" spans="1:4" s="42" customFormat="1" ht="25.5">
      <c r="A16" s="109" t="s">
        <v>101</v>
      </c>
      <c r="B16" s="288" t="s">
        <v>66</v>
      </c>
      <c r="C16" s="287">
        <f>'Прил 9.'!I60</f>
        <v>20</v>
      </c>
      <c r="D16" s="287">
        <f>'Прил 9.'!J60</f>
        <v>20</v>
      </c>
    </row>
    <row r="17" spans="1:4" s="42" customFormat="1" ht="18.75">
      <c r="A17" s="286" t="s">
        <v>330</v>
      </c>
      <c r="B17" s="288" t="s">
        <v>359</v>
      </c>
      <c r="C17" s="287">
        <f>'Прил 9.'!I67</f>
        <v>15</v>
      </c>
      <c r="D17" s="287">
        <f>'Прил 9.'!J67</f>
        <v>15</v>
      </c>
    </row>
    <row r="18" spans="1:4" s="42" customFormat="1" ht="18.75" hidden="1">
      <c r="A18" s="109" t="s">
        <v>43</v>
      </c>
      <c r="B18" s="288" t="s">
        <v>67</v>
      </c>
      <c r="C18" s="287"/>
      <c r="D18" s="287"/>
    </row>
    <row r="19" spans="1:4" s="42" customFormat="1" ht="18.75">
      <c r="A19" s="109" t="s">
        <v>102</v>
      </c>
      <c r="B19" s="288" t="s">
        <v>68</v>
      </c>
      <c r="C19" s="287">
        <f>'Прил 9.'!I74</f>
        <v>2146.60811</v>
      </c>
      <c r="D19" s="287">
        <f>'Прил 9.'!J74</f>
        <v>1937.36</v>
      </c>
    </row>
    <row r="20" spans="1:4" s="42" customFormat="1" ht="18.75">
      <c r="A20" s="109" t="s">
        <v>42</v>
      </c>
      <c r="B20" s="288" t="s">
        <v>69</v>
      </c>
      <c r="C20" s="287">
        <f>'Прил 9.'!I75</f>
        <v>2146.60811</v>
      </c>
      <c r="D20" s="287">
        <f>'Прил 9.'!J75</f>
        <v>1937.36</v>
      </c>
    </row>
    <row r="21" spans="1:4" s="42" customFormat="1" ht="18.75">
      <c r="A21" s="109" t="s">
        <v>77</v>
      </c>
      <c r="B21" s="288" t="s">
        <v>78</v>
      </c>
      <c r="C21" s="287">
        <f>'Прил 9.'!I87</f>
        <v>1626.3436</v>
      </c>
      <c r="D21" s="287">
        <f>'Прил 9.'!J87</f>
        <v>1626.3436</v>
      </c>
    </row>
    <row r="22" spans="1:4" s="42" customFormat="1" ht="18.75" hidden="1">
      <c r="A22" s="109" t="s">
        <v>79</v>
      </c>
      <c r="B22" s="288" t="s">
        <v>81</v>
      </c>
      <c r="C22" s="287">
        <v>0</v>
      </c>
      <c r="D22" s="287">
        <v>0</v>
      </c>
    </row>
    <row r="23" spans="1:4" s="42" customFormat="1" ht="18.75" hidden="1">
      <c r="A23" s="109" t="s">
        <v>80</v>
      </c>
      <c r="B23" s="288" t="s">
        <v>81</v>
      </c>
      <c r="C23" s="287"/>
      <c r="D23" s="287"/>
    </row>
    <row r="24" spans="1:4" s="42" customFormat="1" ht="18.75" hidden="1">
      <c r="A24" s="109" t="s">
        <v>82</v>
      </c>
      <c r="B24" s="288" t="s">
        <v>83</v>
      </c>
      <c r="C24" s="287"/>
      <c r="D24" s="287"/>
    </row>
    <row r="25" spans="1:4" s="42" customFormat="1" ht="18.75">
      <c r="A25" s="109" t="s">
        <v>84</v>
      </c>
      <c r="B25" s="288" t="s">
        <v>85</v>
      </c>
      <c r="C25" s="287">
        <f>'Прил 9.'!I87</f>
        <v>1626.3436</v>
      </c>
      <c r="D25" s="287">
        <f>'Прил 9.'!J87</f>
        <v>1626.3436</v>
      </c>
    </row>
    <row r="26" spans="1:4" s="42" customFormat="1" ht="18.75">
      <c r="A26" s="73" t="s">
        <v>146</v>
      </c>
      <c r="B26" s="289" t="s">
        <v>154</v>
      </c>
      <c r="C26" s="287">
        <f>'Прил 9.'!I95</f>
        <v>222.54</v>
      </c>
      <c r="D26" s="287">
        <f>'Прил 9.'!J95</f>
        <v>445.79</v>
      </c>
    </row>
    <row r="27" spans="1:4" s="42" customFormat="1" ht="18.75" hidden="1">
      <c r="A27" s="109" t="s">
        <v>86</v>
      </c>
      <c r="B27" s="288" t="s">
        <v>87</v>
      </c>
      <c r="C27" s="287"/>
      <c r="D27" s="287"/>
    </row>
    <row r="28" spans="1:4" s="42" customFormat="1" ht="18.75" hidden="1">
      <c r="A28" s="109" t="s">
        <v>105</v>
      </c>
      <c r="B28" s="288" t="s">
        <v>106</v>
      </c>
      <c r="C28" s="287"/>
      <c r="D28" s="287"/>
    </row>
    <row r="29" spans="1:4" s="42" customFormat="1" ht="18.75" hidden="1">
      <c r="A29" s="109" t="s">
        <v>41</v>
      </c>
      <c r="B29" s="288" t="s">
        <v>88</v>
      </c>
      <c r="C29" s="287"/>
      <c r="D29" s="287"/>
    </row>
    <row r="30" spans="1:4" s="42" customFormat="1" ht="18.75" hidden="1">
      <c r="A30" s="109" t="s">
        <v>89</v>
      </c>
      <c r="B30" s="288" t="s">
        <v>90</v>
      </c>
      <c r="C30" s="287"/>
      <c r="D30" s="287"/>
    </row>
    <row r="31" spans="1:4" s="42" customFormat="1" ht="18.75" hidden="1">
      <c r="A31" s="109" t="s">
        <v>107</v>
      </c>
      <c r="B31" s="288" t="s">
        <v>91</v>
      </c>
      <c r="C31" s="287"/>
      <c r="D31" s="287"/>
    </row>
    <row r="32" spans="1:4" s="42" customFormat="1" ht="25.5" hidden="1">
      <c r="A32" s="109" t="s">
        <v>108</v>
      </c>
      <c r="B32" s="288" t="s">
        <v>92</v>
      </c>
      <c r="C32" s="287"/>
      <c r="D32" s="287"/>
    </row>
    <row r="33" spans="1:4" s="42" customFormat="1" ht="25.5" hidden="1">
      <c r="A33" s="109" t="s">
        <v>93</v>
      </c>
      <c r="B33" s="288" t="s">
        <v>94</v>
      </c>
      <c r="C33" s="287"/>
      <c r="D33" s="287"/>
    </row>
    <row r="34" spans="1:4" s="42" customFormat="1" ht="18.75" hidden="1">
      <c r="A34" s="109" t="s">
        <v>95</v>
      </c>
      <c r="B34" s="288" t="s">
        <v>96</v>
      </c>
      <c r="C34" s="287"/>
      <c r="D34" s="287"/>
    </row>
    <row r="35" spans="1:4" s="42" customFormat="1" ht="18.75" hidden="1">
      <c r="A35" s="109" t="s">
        <v>109</v>
      </c>
      <c r="B35" s="288" t="s">
        <v>97</v>
      </c>
      <c r="C35" s="287"/>
      <c r="D35" s="287"/>
    </row>
    <row r="36" spans="1:4" s="42" customFormat="1" ht="18.75">
      <c r="A36" s="186" t="s">
        <v>35</v>
      </c>
      <c r="B36" s="267"/>
      <c r="C36" s="267">
        <f>C7+C13+C15+C19+C21+C26</f>
        <v>9117.095110000002</v>
      </c>
      <c r="D36" s="267">
        <f>D7+D13+D15+D19+D21+D26</f>
        <v>9138.097000000002</v>
      </c>
    </row>
    <row r="37" spans="1:4" s="42" customFormat="1" ht="18.75">
      <c r="A37" s="63"/>
      <c r="B37" s="64"/>
      <c r="C37" s="65"/>
      <c r="D37" s="65"/>
    </row>
    <row r="38" spans="1:4" s="42" customFormat="1" ht="18.75">
      <c r="A38" s="63"/>
      <c r="B38" s="64"/>
      <c r="C38" s="65"/>
      <c r="D38" s="65"/>
    </row>
    <row r="39" spans="1:4" s="42" customFormat="1" ht="18.75">
      <c r="A39" s="63"/>
      <c r="B39" s="64"/>
      <c r="C39" s="65"/>
      <c r="D39" s="65"/>
    </row>
    <row r="40" spans="1:4" s="42" customFormat="1" ht="18.75">
      <c r="A40" s="63"/>
      <c r="B40" s="64"/>
      <c r="C40" s="65"/>
      <c r="D40" s="65"/>
    </row>
    <row r="41" spans="1:4" s="42" customFormat="1" ht="18.75">
      <c r="A41" s="63"/>
      <c r="B41" s="64"/>
      <c r="C41" s="65"/>
      <c r="D41" s="65"/>
    </row>
    <row r="42" spans="1:4" s="42" customFormat="1" ht="18.75">
      <c r="A42" s="63"/>
      <c r="B42" s="64"/>
      <c r="C42" s="65"/>
      <c r="D42" s="65"/>
    </row>
    <row r="43" spans="1:4" s="42" customFormat="1" ht="18.75">
      <c r="A43" s="66"/>
      <c r="B43" s="67"/>
      <c r="C43" s="65"/>
      <c r="D43" s="65"/>
    </row>
    <row r="44" ht="12.75">
      <c r="B44" s="34"/>
    </row>
    <row r="45" ht="12.75">
      <c r="B45" s="34"/>
    </row>
    <row r="46" ht="12.75">
      <c r="B46" s="34"/>
    </row>
    <row r="47" ht="12.75">
      <c r="B47" s="34"/>
    </row>
    <row r="48" ht="12.75">
      <c r="B48" s="34"/>
    </row>
    <row r="49" ht="12.75">
      <c r="B49" s="34"/>
    </row>
    <row r="50" ht="12.75">
      <c r="B50" s="34"/>
    </row>
    <row r="51" ht="12.75">
      <c r="B51" s="34"/>
    </row>
    <row r="52" ht="12.75">
      <c r="B52" s="34"/>
    </row>
    <row r="53" ht="12.75">
      <c r="B53" s="34"/>
    </row>
    <row r="54" ht="12.75">
      <c r="B54" s="34"/>
    </row>
    <row r="55" ht="12.75">
      <c r="B55" s="34"/>
    </row>
    <row r="56" ht="12.75">
      <c r="B56" s="34"/>
    </row>
    <row r="57" ht="12.75">
      <c r="B57" s="34"/>
    </row>
    <row r="58" ht="12.75">
      <c r="B58" s="34"/>
    </row>
    <row r="59" ht="12.75">
      <c r="B59" s="34"/>
    </row>
    <row r="60" ht="12.75">
      <c r="B60" s="34"/>
    </row>
    <row r="61" ht="12.75">
      <c r="B61" s="34"/>
    </row>
    <row r="62" ht="12.75">
      <c r="B62" s="34"/>
    </row>
    <row r="63" ht="12.75">
      <c r="B63" s="34"/>
    </row>
    <row r="64" ht="12.75">
      <c r="B64" s="34"/>
    </row>
    <row r="65" ht="12.75">
      <c r="B65" s="34"/>
    </row>
    <row r="66" ht="12.75">
      <c r="B66" s="34"/>
    </row>
    <row r="67" ht="12.75">
      <c r="B67" s="34"/>
    </row>
    <row r="68" ht="12.75">
      <c r="B68" s="34"/>
    </row>
    <row r="69" ht="12.75">
      <c r="B69" s="34"/>
    </row>
    <row r="70" ht="12.75">
      <c r="B70" s="34"/>
    </row>
    <row r="71" ht="12.75">
      <c r="B71" s="34"/>
    </row>
    <row r="72" ht="12.75">
      <c r="B72" s="34"/>
    </row>
    <row r="73" ht="12.75">
      <c r="B73" s="34"/>
    </row>
    <row r="74" ht="12.75">
      <c r="B74" s="34"/>
    </row>
    <row r="75" ht="12.75">
      <c r="B75" s="34"/>
    </row>
    <row r="76" ht="12.75">
      <c r="B76" s="34"/>
    </row>
    <row r="77" ht="12.75">
      <c r="B77" s="34"/>
    </row>
    <row r="78" ht="12.75">
      <c r="B78" s="34"/>
    </row>
    <row r="79" ht="12.75">
      <c r="B79" s="34"/>
    </row>
    <row r="80" ht="12.75">
      <c r="B80" s="34"/>
    </row>
    <row r="81" ht="12.75">
      <c r="B81" s="34"/>
    </row>
    <row r="82" ht="12.75">
      <c r="B82" s="34"/>
    </row>
    <row r="83" ht="12.75">
      <c r="B83" s="34"/>
    </row>
    <row r="84" ht="12.75">
      <c r="B84" s="34"/>
    </row>
    <row r="85" ht="12.75">
      <c r="B85" s="34"/>
    </row>
    <row r="86" ht="12.75">
      <c r="B86" s="34"/>
    </row>
    <row r="87" ht="12.75">
      <c r="B87" s="34"/>
    </row>
    <row r="88" ht="12.75">
      <c r="B88" s="34"/>
    </row>
    <row r="89" ht="12.75">
      <c r="B89" s="34"/>
    </row>
    <row r="90" ht="12.75">
      <c r="B90" s="34"/>
    </row>
    <row r="91" ht="12.75">
      <c r="B91" s="34"/>
    </row>
    <row r="92" ht="12.75">
      <c r="B92" s="34"/>
    </row>
    <row r="93" ht="12.75">
      <c r="B93" s="34"/>
    </row>
    <row r="94" ht="12.75">
      <c r="B94" s="34"/>
    </row>
    <row r="95" ht="12.75">
      <c r="B95" s="34"/>
    </row>
  </sheetData>
  <sheetProtection/>
  <mergeCells count="3">
    <mergeCell ref="A1:D1"/>
    <mergeCell ref="A3:D3"/>
    <mergeCell ref="C4:D4"/>
  </mergeCells>
  <printOptions/>
  <pageMargins left="0.7086614173228347" right="0.7086614173228347" top="0.3937007874015748" bottom="0.35433070866141736" header="0.31496062992125984" footer="0.31496062992125984"/>
  <pageSetup fitToHeight="0" fitToWidth="1"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L102"/>
  <sheetViews>
    <sheetView zoomScalePageLayoutView="0" workbookViewId="0" topLeftCell="A15">
      <selection activeCell="A51" sqref="A51"/>
    </sheetView>
  </sheetViews>
  <sheetFormatPr defaultColWidth="36.00390625" defaultRowHeight="12.75"/>
  <cols>
    <col min="1" max="1" width="57.75390625" style="27" customWidth="1"/>
    <col min="2" max="2" width="12.625" style="257" customWidth="1"/>
    <col min="3" max="3" width="10.25390625" style="27" customWidth="1"/>
    <col min="4" max="4" width="7.375" style="28" customWidth="1"/>
    <col min="5" max="5" width="13.875" style="28" customWidth="1"/>
    <col min="6" max="6" width="9.875" style="28" customWidth="1"/>
    <col min="7" max="7" width="14.00390625" style="28" hidden="1" customWidth="1"/>
    <col min="8" max="8" width="10.875" style="92" customWidth="1"/>
    <col min="9" max="9" width="10.625" style="204" customWidth="1"/>
    <col min="10" max="10" width="9.125" style="29" hidden="1" customWidth="1"/>
    <col min="11" max="252" width="9.125" style="29" customWidth="1"/>
    <col min="253" max="253" width="3.625" style="29" customWidth="1"/>
    <col min="254" max="16384" width="36.00390625" style="29" customWidth="1"/>
  </cols>
  <sheetData>
    <row r="1" spans="1:12" ht="77.25" customHeight="1">
      <c r="A1" s="23"/>
      <c r="B1" s="352" t="s">
        <v>396</v>
      </c>
      <c r="C1" s="352"/>
      <c r="D1" s="352"/>
      <c r="E1" s="352"/>
      <c r="F1" s="352"/>
      <c r="G1" s="352"/>
      <c r="H1" s="352"/>
      <c r="I1" s="352"/>
      <c r="J1" s="352"/>
      <c r="K1" s="365"/>
      <c r="L1" s="365"/>
    </row>
    <row r="2" spans="8:9" ht="12.75">
      <c r="H2" s="79"/>
      <c r="I2" s="79"/>
    </row>
    <row r="3" spans="1:9" s="31" customFormat="1" ht="36.75" customHeight="1">
      <c r="A3" s="366" t="s">
        <v>343</v>
      </c>
      <c r="B3" s="366"/>
      <c r="C3" s="366"/>
      <c r="D3" s="366"/>
      <c r="E3" s="366"/>
      <c r="F3" s="366"/>
      <c r="G3" s="366"/>
      <c r="H3" s="366"/>
      <c r="I3" s="197"/>
    </row>
    <row r="4" spans="1:9" s="30" customFormat="1" ht="31.5">
      <c r="A4" s="194"/>
      <c r="B4" s="258"/>
      <c r="C4" s="194"/>
      <c r="D4" s="194"/>
      <c r="E4" s="194"/>
      <c r="F4" s="198"/>
      <c r="G4" s="199"/>
      <c r="H4" s="199"/>
      <c r="I4" s="200" t="s">
        <v>201</v>
      </c>
    </row>
    <row r="5" spans="1:9" s="55" customFormat="1" ht="26.25">
      <c r="A5" s="169" t="s">
        <v>53</v>
      </c>
      <c r="B5" s="84"/>
      <c r="C5" s="100" t="s">
        <v>119</v>
      </c>
      <c r="D5" s="100" t="s">
        <v>120</v>
      </c>
      <c r="E5" s="100" t="s">
        <v>121</v>
      </c>
      <c r="F5" s="100" t="s">
        <v>122</v>
      </c>
      <c r="G5" s="212" t="s">
        <v>296</v>
      </c>
      <c r="H5" s="212" t="s">
        <v>228</v>
      </c>
      <c r="I5" s="85" t="s">
        <v>236</v>
      </c>
    </row>
    <row r="6" spans="1:9" s="54" customFormat="1" ht="12.75">
      <c r="A6" s="169">
        <v>1</v>
      </c>
      <c r="B6" s="84">
        <v>2</v>
      </c>
      <c r="C6" s="100" t="s">
        <v>54</v>
      </c>
      <c r="D6" s="100" t="s">
        <v>55</v>
      </c>
      <c r="E6" s="100" t="s">
        <v>56</v>
      </c>
      <c r="F6" s="100" t="s">
        <v>57</v>
      </c>
      <c r="G6" s="212"/>
      <c r="H6" s="212"/>
      <c r="I6" s="114">
        <v>7</v>
      </c>
    </row>
    <row r="7" spans="1:9" s="54" customFormat="1" ht="12.75">
      <c r="A7" s="214" t="s">
        <v>361</v>
      </c>
      <c r="B7" s="305">
        <v>801</v>
      </c>
      <c r="C7" s="100"/>
      <c r="D7" s="100"/>
      <c r="E7" s="100"/>
      <c r="F7" s="100"/>
      <c r="G7" s="212"/>
      <c r="H7" s="212"/>
      <c r="I7" s="213"/>
    </row>
    <row r="8" spans="1:9" s="30" customFormat="1" ht="12.75">
      <c r="A8" s="215" t="s">
        <v>123</v>
      </c>
      <c r="B8" s="145" t="s">
        <v>124</v>
      </c>
      <c r="C8" s="145" t="s">
        <v>125</v>
      </c>
      <c r="D8" s="145"/>
      <c r="E8" s="145"/>
      <c r="F8" s="145"/>
      <c r="G8" s="216">
        <f>G9+G18+G27+G39+G46</f>
        <v>4056.8199999999997</v>
      </c>
      <c r="H8" s="217">
        <f>I8-G8</f>
        <v>814.483400000001</v>
      </c>
      <c r="I8" s="216">
        <f>I9+I27+I18+I39+I46</f>
        <v>4871.303400000001</v>
      </c>
    </row>
    <row r="9" spans="1:12" s="32" customFormat="1" ht="25.5">
      <c r="A9" s="215" t="s">
        <v>50</v>
      </c>
      <c r="B9" s="305">
        <v>801</v>
      </c>
      <c r="C9" s="145" t="s">
        <v>125</v>
      </c>
      <c r="D9" s="145" t="s">
        <v>126</v>
      </c>
      <c r="E9" s="145"/>
      <c r="F9" s="145"/>
      <c r="G9" s="216">
        <f>G10</f>
        <v>727.4</v>
      </c>
      <c r="H9" s="217">
        <f aca="true" t="shared" si="0" ref="H9:H72">I9-G9</f>
        <v>85.07632000000001</v>
      </c>
      <c r="I9" s="216">
        <f>I10</f>
        <v>812.47632</v>
      </c>
      <c r="L9" s="151"/>
    </row>
    <row r="10" spans="1:9" s="30" customFormat="1" ht="12.75">
      <c r="A10" s="220" t="s">
        <v>323</v>
      </c>
      <c r="B10" s="169">
        <v>801</v>
      </c>
      <c r="C10" s="221" t="s">
        <v>125</v>
      </c>
      <c r="D10" s="221" t="s">
        <v>126</v>
      </c>
      <c r="E10" s="222" t="s">
        <v>324</v>
      </c>
      <c r="F10" s="221"/>
      <c r="G10" s="219">
        <f>G11</f>
        <v>727.4</v>
      </c>
      <c r="H10" s="217">
        <f t="shared" si="0"/>
        <v>85.07632000000001</v>
      </c>
      <c r="I10" s="219">
        <f>I11</f>
        <v>812.47632</v>
      </c>
    </row>
    <row r="11" spans="1:9" s="30" customFormat="1" ht="12.75">
      <c r="A11" s="220" t="s">
        <v>325</v>
      </c>
      <c r="B11" s="169">
        <v>801</v>
      </c>
      <c r="C11" s="221" t="s">
        <v>125</v>
      </c>
      <c r="D11" s="221" t="s">
        <v>126</v>
      </c>
      <c r="E11" s="222" t="s">
        <v>322</v>
      </c>
      <c r="F11" s="221"/>
      <c r="G11" s="219">
        <f>G14+G15</f>
        <v>727.4</v>
      </c>
      <c r="H11" s="217">
        <f t="shared" si="0"/>
        <v>85.07632000000001</v>
      </c>
      <c r="I11" s="219">
        <f>I14+I15+I16</f>
        <v>812.47632</v>
      </c>
    </row>
    <row r="12" spans="1:9" s="30" customFormat="1" ht="25.5">
      <c r="A12" s="220" t="s">
        <v>335</v>
      </c>
      <c r="B12" s="169">
        <v>801</v>
      </c>
      <c r="C12" s="221" t="s">
        <v>125</v>
      </c>
      <c r="D12" s="221" t="s">
        <v>126</v>
      </c>
      <c r="E12" s="222" t="s">
        <v>314</v>
      </c>
      <c r="F12" s="221"/>
      <c r="G12" s="219"/>
      <c r="H12" s="217">
        <f t="shared" si="0"/>
        <v>812.47632</v>
      </c>
      <c r="I12" s="219">
        <f>I13</f>
        <v>812.47632</v>
      </c>
    </row>
    <row r="13" spans="1:9" s="30" customFormat="1" ht="25.5">
      <c r="A13" s="220" t="s">
        <v>331</v>
      </c>
      <c r="B13" s="169">
        <v>801</v>
      </c>
      <c r="C13" s="221" t="s">
        <v>125</v>
      </c>
      <c r="D13" s="221" t="s">
        <v>126</v>
      </c>
      <c r="E13" s="222" t="s">
        <v>313</v>
      </c>
      <c r="F13" s="221"/>
      <c r="G13" s="219"/>
      <c r="H13" s="217">
        <f t="shared" si="0"/>
        <v>812.47632</v>
      </c>
      <c r="I13" s="219">
        <f>I14+I15</f>
        <v>812.47632</v>
      </c>
    </row>
    <row r="14" spans="1:12" s="30" customFormat="1" ht="12.75">
      <c r="A14" s="220" t="s">
        <v>186</v>
      </c>
      <c r="B14" s="169">
        <v>801</v>
      </c>
      <c r="C14" s="221" t="s">
        <v>125</v>
      </c>
      <c r="D14" s="221" t="s">
        <v>126</v>
      </c>
      <c r="E14" s="222" t="s">
        <v>313</v>
      </c>
      <c r="F14" s="221" t="s">
        <v>128</v>
      </c>
      <c r="G14" s="212">
        <v>559.3</v>
      </c>
      <c r="H14" s="217">
        <f t="shared" si="0"/>
        <v>64.72000000000003</v>
      </c>
      <c r="I14" s="219">
        <v>624.02</v>
      </c>
      <c r="L14" s="29"/>
    </row>
    <row r="15" spans="1:12" s="30" customFormat="1" ht="12.75">
      <c r="A15" s="220" t="s">
        <v>187</v>
      </c>
      <c r="B15" s="169">
        <v>801</v>
      </c>
      <c r="C15" s="221" t="s">
        <v>125</v>
      </c>
      <c r="D15" s="221" t="s">
        <v>126</v>
      </c>
      <c r="E15" s="222" t="s">
        <v>313</v>
      </c>
      <c r="F15" s="221" t="s">
        <v>182</v>
      </c>
      <c r="G15" s="212">
        <v>168.1</v>
      </c>
      <c r="H15" s="217">
        <f t="shared" si="0"/>
        <v>20.35632000000001</v>
      </c>
      <c r="I15" s="219">
        <v>188.45632</v>
      </c>
      <c r="L15" s="29"/>
    </row>
    <row r="16" spans="1:12" s="30" customFormat="1" ht="25.5">
      <c r="A16" s="220" t="s">
        <v>189</v>
      </c>
      <c r="B16" s="169">
        <v>801</v>
      </c>
      <c r="C16" s="221" t="s">
        <v>125</v>
      </c>
      <c r="D16" s="221" t="s">
        <v>126</v>
      </c>
      <c r="E16" s="222" t="s">
        <v>313</v>
      </c>
      <c r="F16" s="221" t="s">
        <v>133</v>
      </c>
      <c r="G16" s="212">
        <v>0</v>
      </c>
      <c r="H16" s="217">
        <f t="shared" si="0"/>
        <v>0</v>
      </c>
      <c r="I16" s="219">
        <v>0</v>
      </c>
      <c r="L16" s="29"/>
    </row>
    <row r="17" spans="1:10" s="56" customFormat="1" ht="38.25" customHeight="1" hidden="1">
      <c r="A17" s="223" t="s">
        <v>49</v>
      </c>
      <c r="B17" s="169">
        <v>801</v>
      </c>
      <c r="C17" s="224" t="s">
        <v>130</v>
      </c>
      <c r="D17" s="224"/>
      <c r="E17" s="224"/>
      <c r="F17" s="224"/>
      <c r="G17" s="219">
        <f>G18</f>
        <v>727.4</v>
      </c>
      <c r="H17" s="217">
        <f t="shared" si="0"/>
        <v>85.07632000000001</v>
      </c>
      <c r="I17" s="219">
        <f>I18</f>
        <v>812.47632</v>
      </c>
      <c r="J17" s="30"/>
    </row>
    <row r="18" spans="1:10" s="56" customFormat="1" ht="39">
      <c r="A18" s="246" t="s">
        <v>49</v>
      </c>
      <c r="B18" s="169">
        <v>801</v>
      </c>
      <c r="C18" s="226" t="s">
        <v>125</v>
      </c>
      <c r="D18" s="226" t="s">
        <v>131</v>
      </c>
      <c r="E18" s="224"/>
      <c r="F18" s="227"/>
      <c r="G18" s="216">
        <f>G19</f>
        <v>727.4</v>
      </c>
      <c r="H18" s="217">
        <f t="shared" si="0"/>
        <v>85.07632000000001</v>
      </c>
      <c r="I18" s="216">
        <f>I19</f>
        <v>812.47632</v>
      </c>
      <c r="J18" s="30"/>
    </row>
    <row r="19" spans="1:10" s="56" customFormat="1" ht="25.5" customHeight="1" hidden="1">
      <c r="A19" s="229" t="s">
        <v>132</v>
      </c>
      <c r="B19" s="305">
        <v>801</v>
      </c>
      <c r="C19" s="190" t="s">
        <v>125</v>
      </c>
      <c r="D19" s="190" t="s">
        <v>131</v>
      </c>
      <c r="E19" s="222"/>
      <c r="F19" s="230"/>
      <c r="G19" s="219">
        <f>G23+G26</f>
        <v>727.4</v>
      </c>
      <c r="H19" s="217">
        <f t="shared" si="0"/>
        <v>85.07632000000001</v>
      </c>
      <c r="I19" s="219">
        <f>I23+I26</f>
        <v>812.47632</v>
      </c>
      <c r="J19" s="30"/>
    </row>
    <row r="20" spans="1:10" s="56" customFormat="1" ht="18">
      <c r="A20" s="220" t="s">
        <v>323</v>
      </c>
      <c r="B20" s="169">
        <v>801</v>
      </c>
      <c r="C20" s="221" t="s">
        <v>125</v>
      </c>
      <c r="D20" s="221" t="s">
        <v>131</v>
      </c>
      <c r="E20" s="222" t="s">
        <v>324</v>
      </c>
      <c r="F20" s="230"/>
      <c r="G20" s="219">
        <f>G23</f>
        <v>727.4</v>
      </c>
      <c r="H20" s="217">
        <f t="shared" si="0"/>
        <v>85.07632000000001</v>
      </c>
      <c r="I20" s="219">
        <f>I23</f>
        <v>812.47632</v>
      </c>
      <c r="J20" s="30"/>
    </row>
    <row r="21" spans="1:10" s="56" customFormat="1" ht="26.25">
      <c r="A21" s="220" t="s">
        <v>132</v>
      </c>
      <c r="B21" s="169">
        <v>801</v>
      </c>
      <c r="C21" s="221" t="s">
        <v>125</v>
      </c>
      <c r="D21" s="221" t="s">
        <v>131</v>
      </c>
      <c r="E21" s="222" t="s">
        <v>334</v>
      </c>
      <c r="F21" s="230"/>
      <c r="G21" s="219">
        <f>G23</f>
        <v>727.4</v>
      </c>
      <c r="H21" s="217">
        <f t="shared" si="0"/>
        <v>85.07632000000001</v>
      </c>
      <c r="I21" s="219">
        <f>I23</f>
        <v>812.47632</v>
      </c>
      <c r="J21" s="30"/>
    </row>
    <row r="22" spans="1:10" s="56" customFormat="1" ht="26.25">
      <c r="A22" s="231" t="s">
        <v>342</v>
      </c>
      <c r="B22" s="169">
        <v>801</v>
      </c>
      <c r="C22" s="221" t="s">
        <v>125</v>
      </c>
      <c r="D22" s="221" t="s">
        <v>131</v>
      </c>
      <c r="E22" s="222" t="s">
        <v>316</v>
      </c>
      <c r="F22" s="230"/>
      <c r="G22" s="219">
        <f>G23</f>
        <v>727.4</v>
      </c>
      <c r="H22" s="217">
        <f t="shared" si="0"/>
        <v>85.07632000000001</v>
      </c>
      <c r="I22" s="219">
        <f>I23</f>
        <v>812.47632</v>
      </c>
      <c r="J22" s="30"/>
    </row>
    <row r="23" spans="1:10" s="56" customFormat="1" ht="26.25">
      <c r="A23" s="229" t="s">
        <v>331</v>
      </c>
      <c r="B23" s="169">
        <v>801</v>
      </c>
      <c r="C23" s="190" t="s">
        <v>125</v>
      </c>
      <c r="D23" s="190" t="s">
        <v>131</v>
      </c>
      <c r="E23" s="222" t="s">
        <v>315</v>
      </c>
      <c r="F23" s="230"/>
      <c r="G23" s="219">
        <f>G24+G25</f>
        <v>727.4</v>
      </c>
      <c r="H23" s="217">
        <f t="shared" si="0"/>
        <v>85.07632000000001</v>
      </c>
      <c r="I23" s="219">
        <f>I24+I25</f>
        <v>812.47632</v>
      </c>
      <c r="J23" s="30"/>
    </row>
    <row r="24" spans="1:10" s="56" customFormat="1" ht="18">
      <c r="A24" s="229" t="s">
        <v>186</v>
      </c>
      <c r="B24" s="169">
        <v>801</v>
      </c>
      <c r="C24" s="190" t="s">
        <v>125</v>
      </c>
      <c r="D24" s="190" t="s">
        <v>131</v>
      </c>
      <c r="E24" s="222" t="s">
        <v>315</v>
      </c>
      <c r="F24" s="230" t="s">
        <v>128</v>
      </c>
      <c r="G24" s="212">
        <v>559.3</v>
      </c>
      <c r="H24" s="217">
        <f t="shared" si="0"/>
        <v>64.72000000000003</v>
      </c>
      <c r="I24" s="219">
        <v>624.02</v>
      </c>
      <c r="J24" s="30"/>
    </row>
    <row r="25" spans="1:10" s="56" customFormat="1" ht="18">
      <c r="A25" s="229" t="s">
        <v>200</v>
      </c>
      <c r="B25" s="169">
        <v>801</v>
      </c>
      <c r="C25" s="190" t="s">
        <v>125</v>
      </c>
      <c r="D25" s="190" t="s">
        <v>131</v>
      </c>
      <c r="E25" s="222" t="s">
        <v>315</v>
      </c>
      <c r="F25" s="230" t="s">
        <v>182</v>
      </c>
      <c r="G25" s="212">
        <v>168.1</v>
      </c>
      <c r="H25" s="217">
        <f t="shared" si="0"/>
        <v>20.35632000000001</v>
      </c>
      <c r="I25" s="219">
        <v>188.45632</v>
      </c>
      <c r="J25" s="30"/>
    </row>
    <row r="26" spans="1:10" s="56" customFormat="1" ht="25.5" customHeight="1" hidden="1">
      <c r="A26" s="232" t="s">
        <v>142</v>
      </c>
      <c r="B26" s="305">
        <v>801</v>
      </c>
      <c r="C26" s="190" t="s">
        <v>125</v>
      </c>
      <c r="D26" s="190" t="s">
        <v>131</v>
      </c>
      <c r="E26" s="222" t="s">
        <v>212</v>
      </c>
      <c r="F26" s="230" t="s">
        <v>136</v>
      </c>
      <c r="G26" s="212">
        <v>0</v>
      </c>
      <c r="H26" s="217">
        <f t="shared" si="0"/>
        <v>0</v>
      </c>
      <c r="I26" s="219">
        <v>0</v>
      </c>
      <c r="J26" s="30"/>
    </row>
    <row r="27" spans="1:9" ht="38.25">
      <c r="A27" s="246" t="s">
        <v>48</v>
      </c>
      <c r="B27" s="305">
        <v>801</v>
      </c>
      <c r="C27" s="233" t="s">
        <v>125</v>
      </c>
      <c r="D27" s="233" t="s">
        <v>134</v>
      </c>
      <c r="E27" s="233"/>
      <c r="F27" s="233"/>
      <c r="G27" s="216">
        <f>G28</f>
        <v>1914.6</v>
      </c>
      <c r="H27" s="217">
        <f t="shared" si="0"/>
        <v>-789.1769999999999</v>
      </c>
      <c r="I27" s="216">
        <f>I28</f>
        <v>1125.423</v>
      </c>
    </row>
    <row r="28" spans="1:9" ht="30.75" customHeight="1">
      <c r="A28" s="234" t="s">
        <v>366</v>
      </c>
      <c r="B28" s="169">
        <v>801</v>
      </c>
      <c r="C28" s="221" t="s">
        <v>125</v>
      </c>
      <c r="D28" s="221" t="s">
        <v>134</v>
      </c>
      <c r="E28" s="221" t="s">
        <v>349</v>
      </c>
      <c r="F28" s="233"/>
      <c r="G28" s="219">
        <f>G29</f>
        <v>1914.6</v>
      </c>
      <c r="H28" s="217">
        <f t="shared" si="0"/>
        <v>-789.1769999999999</v>
      </c>
      <c r="I28" s="219">
        <f>I29</f>
        <v>1125.423</v>
      </c>
    </row>
    <row r="29" spans="1:9" ht="33" customHeight="1">
      <c r="A29" s="235" t="s">
        <v>403</v>
      </c>
      <c r="B29" s="169">
        <v>801</v>
      </c>
      <c r="C29" s="221" t="s">
        <v>125</v>
      </c>
      <c r="D29" s="221" t="s">
        <v>134</v>
      </c>
      <c r="E29" s="221" t="s">
        <v>348</v>
      </c>
      <c r="F29" s="233"/>
      <c r="G29" s="219">
        <f>G30</f>
        <v>1914.6</v>
      </c>
      <c r="H29" s="217">
        <f t="shared" si="0"/>
        <v>-789.1769999999999</v>
      </c>
      <c r="I29" s="219">
        <f>I30</f>
        <v>1125.423</v>
      </c>
    </row>
    <row r="30" spans="1:9" ht="25.5">
      <c r="A30" s="220" t="s">
        <v>373</v>
      </c>
      <c r="B30" s="169">
        <v>801</v>
      </c>
      <c r="C30" s="221" t="s">
        <v>125</v>
      </c>
      <c r="D30" s="221" t="s">
        <v>134</v>
      </c>
      <c r="E30" s="221" t="s">
        <v>317</v>
      </c>
      <c r="F30" s="221"/>
      <c r="G30" s="219">
        <f>G31</f>
        <v>1914.6</v>
      </c>
      <c r="H30" s="217">
        <f t="shared" si="0"/>
        <v>-789.1769999999999</v>
      </c>
      <c r="I30" s="219">
        <f>I31</f>
        <v>1125.423</v>
      </c>
    </row>
    <row r="31" spans="1:9" ht="25.5">
      <c r="A31" s="220" t="s">
        <v>331</v>
      </c>
      <c r="B31" s="169">
        <v>801</v>
      </c>
      <c r="C31" s="221" t="s">
        <v>125</v>
      </c>
      <c r="D31" s="221" t="s">
        <v>134</v>
      </c>
      <c r="E31" s="221" t="s">
        <v>310</v>
      </c>
      <c r="F31" s="221"/>
      <c r="G31" s="219">
        <f>G32+G33</f>
        <v>1914.6</v>
      </c>
      <c r="H31" s="217">
        <f t="shared" si="0"/>
        <v>-789.1769999999999</v>
      </c>
      <c r="I31" s="219">
        <f>I32+I33+I34+I35+I37</f>
        <v>1125.423</v>
      </c>
    </row>
    <row r="32" spans="1:9" ht="12.75">
      <c r="A32" s="232" t="s">
        <v>186</v>
      </c>
      <c r="B32" s="169">
        <v>801</v>
      </c>
      <c r="C32" s="221" t="s">
        <v>125</v>
      </c>
      <c r="D32" s="221" t="s">
        <v>134</v>
      </c>
      <c r="E32" s="221" t="s">
        <v>310</v>
      </c>
      <c r="F32" s="236" t="s">
        <v>128</v>
      </c>
      <c r="G32" s="212">
        <v>1472.8</v>
      </c>
      <c r="H32" s="217">
        <f t="shared" si="0"/>
        <v>-729.28</v>
      </c>
      <c r="I32" s="219">
        <v>743.52</v>
      </c>
    </row>
    <row r="33" spans="1:9" ht="38.25">
      <c r="A33" s="232" t="s">
        <v>188</v>
      </c>
      <c r="B33" s="169">
        <v>801</v>
      </c>
      <c r="C33" s="221" t="s">
        <v>125</v>
      </c>
      <c r="D33" s="221" t="s">
        <v>134</v>
      </c>
      <c r="E33" s="221" t="s">
        <v>310</v>
      </c>
      <c r="F33" s="236" t="s">
        <v>182</v>
      </c>
      <c r="G33" s="212">
        <v>441.8</v>
      </c>
      <c r="H33" s="217">
        <f t="shared" si="0"/>
        <v>-217.257</v>
      </c>
      <c r="I33" s="219">
        <v>224.543</v>
      </c>
    </row>
    <row r="34" spans="1:9" ht="25.5">
      <c r="A34" s="232" t="s">
        <v>189</v>
      </c>
      <c r="B34" s="169">
        <v>801</v>
      </c>
      <c r="C34" s="221" t="s">
        <v>125</v>
      </c>
      <c r="D34" s="221" t="s">
        <v>134</v>
      </c>
      <c r="E34" s="221" t="s">
        <v>310</v>
      </c>
      <c r="F34" s="190" t="s">
        <v>133</v>
      </c>
      <c r="G34" s="212">
        <v>0</v>
      </c>
      <c r="H34" s="217">
        <f t="shared" si="0"/>
        <v>0</v>
      </c>
      <c r="I34" s="219">
        <v>0</v>
      </c>
    </row>
    <row r="35" spans="1:9" ht="25.5">
      <c r="A35" s="232" t="s">
        <v>142</v>
      </c>
      <c r="B35" s="169">
        <v>801</v>
      </c>
      <c r="C35" s="221" t="s">
        <v>125</v>
      </c>
      <c r="D35" s="221" t="s">
        <v>134</v>
      </c>
      <c r="E35" s="221" t="s">
        <v>310</v>
      </c>
      <c r="F35" s="190">
        <v>244</v>
      </c>
      <c r="G35" s="212">
        <v>0</v>
      </c>
      <c r="H35" s="217">
        <f t="shared" si="0"/>
        <v>100</v>
      </c>
      <c r="I35" s="219">
        <v>100</v>
      </c>
    </row>
    <row r="36" spans="1:9" ht="12.75" customHeight="1" hidden="1">
      <c r="A36" s="232" t="s">
        <v>190</v>
      </c>
      <c r="B36" s="169">
        <v>801</v>
      </c>
      <c r="C36" s="221" t="s">
        <v>125</v>
      </c>
      <c r="D36" s="221" t="s">
        <v>134</v>
      </c>
      <c r="E36" s="221" t="s">
        <v>310</v>
      </c>
      <c r="F36" s="236" t="s">
        <v>191</v>
      </c>
      <c r="G36" s="212"/>
      <c r="H36" s="217">
        <f t="shared" si="0"/>
        <v>0</v>
      </c>
      <c r="I36" s="219"/>
    </row>
    <row r="37" spans="1:9" ht="12.75">
      <c r="A37" s="232" t="s">
        <v>137</v>
      </c>
      <c r="B37" s="169">
        <v>801</v>
      </c>
      <c r="C37" s="221" t="s">
        <v>125</v>
      </c>
      <c r="D37" s="221" t="s">
        <v>134</v>
      </c>
      <c r="E37" s="221" t="s">
        <v>310</v>
      </c>
      <c r="F37" s="236" t="s">
        <v>138</v>
      </c>
      <c r="G37" s="212">
        <v>0</v>
      </c>
      <c r="H37" s="217">
        <f t="shared" si="0"/>
        <v>57.36</v>
      </c>
      <c r="I37" s="219">
        <v>57.36</v>
      </c>
    </row>
    <row r="38" spans="1:9" ht="12.75">
      <c r="A38" s="232" t="s">
        <v>192</v>
      </c>
      <c r="B38" s="169">
        <v>801</v>
      </c>
      <c r="C38" s="221" t="s">
        <v>125</v>
      </c>
      <c r="D38" s="221" t="s">
        <v>134</v>
      </c>
      <c r="E38" s="221" t="s">
        <v>310</v>
      </c>
      <c r="F38" s="236" t="s">
        <v>139</v>
      </c>
      <c r="G38" s="212">
        <v>0</v>
      </c>
      <c r="H38" s="217">
        <f t="shared" si="0"/>
        <v>0</v>
      </c>
      <c r="I38" s="216">
        <v>0</v>
      </c>
    </row>
    <row r="39" spans="1:9" ht="12.75">
      <c r="A39" s="237" t="s">
        <v>47</v>
      </c>
      <c r="B39" s="305">
        <v>801</v>
      </c>
      <c r="C39" s="233" t="s">
        <v>125</v>
      </c>
      <c r="D39" s="233" t="s">
        <v>140</v>
      </c>
      <c r="E39" s="233"/>
      <c r="F39" s="233"/>
      <c r="G39" s="216">
        <f>G40</f>
        <v>5</v>
      </c>
      <c r="H39" s="217">
        <f t="shared" si="0"/>
        <v>0</v>
      </c>
      <c r="I39" s="216">
        <f>I40</f>
        <v>5</v>
      </c>
    </row>
    <row r="40" spans="1:10" ht="25.5">
      <c r="A40" s="234" t="s">
        <v>366</v>
      </c>
      <c r="B40" s="169">
        <v>801</v>
      </c>
      <c r="C40" s="221" t="s">
        <v>125</v>
      </c>
      <c r="D40" s="221" t="s">
        <v>140</v>
      </c>
      <c r="E40" s="221" t="s">
        <v>349</v>
      </c>
      <c r="F40" s="233"/>
      <c r="G40" s="219">
        <v>5</v>
      </c>
      <c r="H40" s="217">
        <f t="shared" si="0"/>
        <v>0</v>
      </c>
      <c r="I40" s="219">
        <v>5</v>
      </c>
      <c r="J40" s="29" t="s">
        <v>193</v>
      </c>
    </row>
    <row r="41" spans="1:9" ht="12.75">
      <c r="A41" s="234" t="s">
        <v>351</v>
      </c>
      <c r="B41" s="169">
        <v>801</v>
      </c>
      <c r="C41" s="221" t="s">
        <v>125</v>
      </c>
      <c r="D41" s="221" t="s">
        <v>140</v>
      </c>
      <c r="E41" s="221" t="s">
        <v>350</v>
      </c>
      <c r="F41" s="233"/>
      <c r="G41" s="219">
        <v>5</v>
      </c>
      <c r="H41" s="217">
        <f t="shared" si="0"/>
        <v>0</v>
      </c>
      <c r="I41" s="219">
        <v>5</v>
      </c>
    </row>
    <row r="42" spans="1:9" ht="25.5">
      <c r="A42" s="231" t="s">
        <v>346</v>
      </c>
      <c r="B42" s="169">
        <v>801</v>
      </c>
      <c r="C42" s="238" t="s">
        <v>125</v>
      </c>
      <c r="D42" s="238" t="s">
        <v>140</v>
      </c>
      <c r="E42" s="221" t="s">
        <v>347</v>
      </c>
      <c r="F42" s="233"/>
      <c r="G42" s="219">
        <v>5</v>
      </c>
      <c r="H42" s="217">
        <f t="shared" si="0"/>
        <v>0</v>
      </c>
      <c r="I42" s="219">
        <v>5</v>
      </c>
    </row>
    <row r="43" spans="1:9" ht="12.75">
      <c r="A43" s="231" t="s">
        <v>352</v>
      </c>
      <c r="B43" s="169">
        <v>801</v>
      </c>
      <c r="C43" s="238" t="s">
        <v>125</v>
      </c>
      <c r="D43" s="238" t="s">
        <v>140</v>
      </c>
      <c r="E43" s="221" t="s">
        <v>345</v>
      </c>
      <c r="F43" s="238"/>
      <c r="G43" s="219">
        <v>5</v>
      </c>
      <c r="H43" s="217">
        <f t="shared" si="0"/>
        <v>0</v>
      </c>
      <c r="I43" s="219">
        <v>5</v>
      </c>
    </row>
    <row r="44" spans="1:9" ht="25.5">
      <c r="A44" s="234" t="s">
        <v>374</v>
      </c>
      <c r="B44" s="169">
        <v>801</v>
      </c>
      <c r="C44" s="221" t="s">
        <v>125</v>
      </c>
      <c r="D44" s="221" t="s">
        <v>140</v>
      </c>
      <c r="E44" s="221" t="s">
        <v>308</v>
      </c>
      <c r="F44" s="221"/>
      <c r="G44" s="219">
        <v>5</v>
      </c>
      <c r="H44" s="217">
        <f t="shared" si="0"/>
        <v>0</v>
      </c>
      <c r="I44" s="219">
        <v>5</v>
      </c>
    </row>
    <row r="45" spans="1:9" ht="12.75">
      <c r="A45" s="239" t="s">
        <v>303</v>
      </c>
      <c r="B45" s="169">
        <v>801</v>
      </c>
      <c r="C45" s="221" t="s">
        <v>125</v>
      </c>
      <c r="D45" s="221" t="s">
        <v>140</v>
      </c>
      <c r="E45" s="221" t="s">
        <v>308</v>
      </c>
      <c r="F45" s="100" t="s">
        <v>229</v>
      </c>
      <c r="G45" s="212"/>
      <c r="H45" s="217">
        <f t="shared" si="0"/>
        <v>5</v>
      </c>
      <c r="I45" s="219">
        <v>5</v>
      </c>
    </row>
    <row r="46" spans="1:9" ht="12.75">
      <c r="A46" s="296" t="s">
        <v>293</v>
      </c>
      <c r="B46" s="305">
        <v>801</v>
      </c>
      <c r="C46" s="233" t="s">
        <v>125</v>
      </c>
      <c r="D46" s="233" t="s">
        <v>295</v>
      </c>
      <c r="E46" s="221"/>
      <c r="F46" s="233"/>
      <c r="G46" s="216">
        <f>G47</f>
        <v>682.42</v>
      </c>
      <c r="H46" s="217">
        <f t="shared" si="0"/>
        <v>1433.50776</v>
      </c>
      <c r="I46" s="216">
        <f>I47</f>
        <v>2115.92776</v>
      </c>
    </row>
    <row r="47" spans="1:9" ht="25.5">
      <c r="A47" s="234" t="s">
        <v>366</v>
      </c>
      <c r="B47" s="169">
        <v>801</v>
      </c>
      <c r="C47" s="221" t="s">
        <v>125</v>
      </c>
      <c r="D47" s="221" t="s">
        <v>295</v>
      </c>
      <c r="E47" s="221" t="s">
        <v>349</v>
      </c>
      <c r="F47" s="233"/>
      <c r="G47" s="219">
        <f>G48</f>
        <v>682.42</v>
      </c>
      <c r="H47" s="217">
        <f t="shared" si="0"/>
        <v>1433.50776</v>
      </c>
      <c r="I47" s="219">
        <f>I48</f>
        <v>2115.92776</v>
      </c>
    </row>
    <row r="48" spans="1:10" ht="25.5">
      <c r="A48" s="235" t="s">
        <v>370</v>
      </c>
      <c r="B48" s="169">
        <v>801</v>
      </c>
      <c r="C48" s="221" t="s">
        <v>125</v>
      </c>
      <c r="D48" s="221" t="s">
        <v>295</v>
      </c>
      <c r="E48" s="221" t="s">
        <v>348</v>
      </c>
      <c r="F48" s="233"/>
      <c r="G48" s="212">
        <f>G49</f>
        <v>682.42</v>
      </c>
      <c r="H48" s="217">
        <f t="shared" si="0"/>
        <v>1433.50776</v>
      </c>
      <c r="I48" s="212">
        <f>I49</f>
        <v>2115.92776</v>
      </c>
      <c r="J48" s="83">
        <v>6.95</v>
      </c>
    </row>
    <row r="49" spans="1:9" ht="25.5">
      <c r="A49" s="220" t="s">
        <v>367</v>
      </c>
      <c r="B49" s="169">
        <v>801</v>
      </c>
      <c r="C49" s="221" t="s">
        <v>125</v>
      </c>
      <c r="D49" s="221" t="s">
        <v>295</v>
      </c>
      <c r="E49" s="221" t="s">
        <v>317</v>
      </c>
      <c r="F49" s="233"/>
      <c r="G49" s="219">
        <f>G50+G54</f>
        <v>682.42</v>
      </c>
      <c r="H49" s="217">
        <f t="shared" si="0"/>
        <v>1433.50776</v>
      </c>
      <c r="I49" s="219">
        <f>I50+I54</f>
        <v>2115.92776</v>
      </c>
    </row>
    <row r="50" spans="1:9" ht="25.5">
      <c r="A50" s="220" t="s">
        <v>331</v>
      </c>
      <c r="B50" s="169">
        <v>801</v>
      </c>
      <c r="C50" s="221" t="s">
        <v>125</v>
      </c>
      <c r="D50" s="221" t="s">
        <v>295</v>
      </c>
      <c r="E50" s="221" t="s">
        <v>310</v>
      </c>
      <c r="F50" s="221"/>
      <c r="G50" s="212">
        <f>G51+G52</f>
        <v>682.42</v>
      </c>
      <c r="H50" s="217">
        <f t="shared" si="0"/>
        <v>1300.8077600000001</v>
      </c>
      <c r="I50" s="219">
        <f>I51+I52+I53</f>
        <v>1983.22776</v>
      </c>
    </row>
    <row r="51" spans="1:11" ht="12.75">
      <c r="A51" s="232" t="s">
        <v>183</v>
      </c>
      <c r="B51" s="169">
        <v>801</v>
      </c>
      <c r="C51" s="221" t="s">
        <v>125</v>
      </c>
      <c r="D51" s="221" t="s">
        <v>295</v>
      </c>
      <c r="E51" s="221" t="s">
        <v>310</v>
      </c>
      <c r="F51" s="221" t="s">
        <v>141</v>
      </c>
      <c r="G51" s="212">
        <f>349.5+174.67</f>
        <v>524.17</v>
      </c>
      <c r="H51" s="217">
        <f t="shared" si="0"/>
        <v>987.68</v>
      </c>
      <c r="I51" s="219">
        <f>1511.84+0.01</f>
        <v>1511.85</v>
      </c>
      <c r="K51" s="372"/>
    </row>
    <row r="52" spans="1:9" ht="38.25">
      <c r="A52" s="232" t="s">
        <v>196</v>
      </c>
      <c r="B52" s="169">
        <v>801</v>
      </c>
      <c r="C52" s="221" t="s">
        <v>125</v>
      </c>
      <c r="D52" s="221" t="s">
        <v>295</v>
      </c>
      <c r="E52" s="221" t="s">
        <v>310</v>
      </c>
      <c r="F52" s="221" t="s">
        <v>184</v>
      </c>
      <c r="G52" s="212">
        <f>105.5+52.75</f>
        <v>158.25</v>
      </c>
      <c r="H52" s="217">
        <f t="shared" si="0"/>
        <v>298.12776</v>
      </c>
      <c r="I52" s="219">
        <v>456.37776</v>
      </c>
    </row>
    <row r="53" spans="1:9" ht="25.5">
      <c r="A53" s="239" t="s">
        <v>326</v>
      </c>
      <c r="B53" s="169">
        <v>801</v>
      </c>
      <c r="C53" s="221" t="s">
        <v>125</v>
      </c>
      <c r="D53" s="221" t="s">
        <v>295</v>
      </c>
      <c r="E53" s="221" t="s">
        <v>310</v>
      </c>
      <c r="F53" s="221" t="s">
        <v>136</v>
      </c>
      <c r="G53" s="240">
        <v>0</v>
      </c>
      <c r="H53" s="217">
        <f t="shared" si="0"/>
        <v>15</v>
      </c>
      <c r="I53" s="212">
        <v>15</v>
      </c>
    </row>
    <row r="54" spans="1:10" ht="25.5">
      <c r="A54" s="239" t="s">
        <v>368</v>
      </c>
      <c r="B54" s="169">
        <v>801</v>
      </c>
      <c r="C54" s="221" t="s">
        <v>125</v>
      </c>
      <c r="D54" s="221" t="s">
        <v>295</v>
      </c>
      <c r="E54" s="221" t="s">
        <v>311</v>
      </c>
      <c r="F54" s="221"/>
      <c r="G54" s="219">
        <f>G55</f>
        <v>0</v>
      </c>
      <c r="H54" s="217">
        <f t="shared" si="0"/>
        <v>132.7</v>
      </c>
      <c r="I54" s="219">
        <f>I55</f>
        <v>132.7</v>
      </c>
      <c r="J54" s="29" t="s">
        <v>195</v>
      </c>
    </row>
    <row r="55" spans="1:10" ht="25.5">
      <c r="A55" s="239" t="s">
        <v>326</v>
      </c>
      <c r="B55" s="169">
        <v>801</v>
      </c>
      <c r="C55" s="221" t="s">
        <v>125</v>
      </c>
      <c r="D55" s="221" t="s">
        <v>295</v>
      </c>
      <c r="E55" s="221" t="s">
        <v>311</v>
      </c>
      <c r="F55" s="221" t="s">
        <v>136</v>
      </c>
      <c r="G55" s="212">
        <v>0</v>
      </c>
      <c r="H55" s="217">
        <f t="shared" si="0"/>
        <v>132.7</v>
      </c>
      <c r="I55" s="219">
        <v>132.7</v>
      </c>
      <c r="J55" s="29" t="s">
        <v>195</v>
      </c>
    </row>
    <row r="56" spans="1:10" ht="12.75">
      <c r="A56" s="237" t="s">
        <v>148</v>
      </c>
      <c r="B56" s="305">
        <v>801</v>
      </c>
      <c r="C56" s="233" t="s">
        <v>126</v>
      </c>
      <c r="D56" s="233"/>
      <c r="E56" s="233"/>
      <c r="F56" s="233"/>
      <c r="G56" s="216">
        <f>G57</f>
        <v>209.9</v>
      </c>
      <c r="H56" s="217">
        <f t="shared" si="0"/>
        <v>3</v>
      </c>
      <c r="I56" s="216">
        <f>I57</f>
        <v>212.9</v>
      </c>
      <c r="J56" s="29" t="s">
        <v>195</v>
      </c>
    </row>
    <row r="57" spans="1:9" ht="12.75">
      <c r="A57" s="237" t="s">
        <v>62</v>
      </c>
      <c r="B57" s="305">
        <v>801</v>
      </c>
      <c r="C57" s="233" t="s">
        <v>126</v>
      </c>
      <c r="D57" s="233" t="s">
        <v>131</v>
      </c>
      <c r="E57" s="233"/>
      <c r="F57" s="233"/>
      <c r="G57" s="216">
        <f>G58</f>
        <v>209.9</v>
      </c>
      <c r="H57" s="217">
        <f t="shared" si="0"/>
        <v>3</v>
      </c>
      <c r="I57" s="216">
        <f>I58</f>
        <v>212.9</v>
      </c>
    </row>
    <row r="58" spans="1:9" ht="76.5">
      <c r="A58" s="239" t="s">
        <v>369</v>
      </c>
      <c r="B58" s="169">
        <v>801</v>
      </c>
      <c r="C58" s="221" t="s">
        <v>126</v>
      </c>
      <c r="D58" s="221" t="s">
        <v>131</v>
      </c>
      <c r="E58" s="221" t="s">
        <v>309</v>
      </c>
      <c r="F58" s="221"/>
      <c r="G58" s="219">
        <f>G59+G60</f>
        <v>209.9</v>
      </c>
      <c r="H58" s="217">
        <f t="shared" si="0"/>
        <v>3</v>
      </c>
      <c r="I58" s="219">
        <f>I59+I60</f>
        <v>212.9</v>
      </c>
    </row>
    <row r="59" spans="1:9" ht="12.75">
      <c r="A59" s="232" t="s">
        <v>186</v>
      </c>
      <c r="B59" s="169">
        <v>801</v>
      </c>
      <c r="C59" s="221" t="s">
        <v>126</v>
      </c>
      <c r="D59" s="221" t="s">
        <v>131</v>
      </c>
      <c r="E59" s="221" t="s">
        <v>309</v>
      </c>
      <c r="F59" s="236" t="s">
        <v>128</v>
      </c>
      <c r="G59" s="212">
        <v>161.21</v>
      </c>
      <c r="H59" s="217">
        <f t="shared" si="0"/>
        <v>2.3100000000000023</v>
      </c>
      <c r="I59" s="219">
        <v>163.52</v>
      </c>
    </row>
    <row r="60" spans="1:9" ht="38.25">
      <c r="A60" s="232" t="s">
        <v>188</v>
      </c>
      <c r="B60" s="169">
        <v>801</v>
      </c>
      <c r="C60" s="221" t="s">
        <v>126</v>
      </c>
      <c r="D60" s="221" t="s">
        <v>131</v>
      </c>
      <c r="E60" s="221" t="s">
        <v>309</v>
      </c>
      <c r="F60" s="236" t="s">
        <v>182</v>
      </c>
      <c r="G60" s="212">
        <v>48.69</v>
      </c>
      <c r="H60" s="217">
        <f t="shared" si="0"/>
        <v>0.6900000000000048</v>
      </c>
      <c r="I60" s="219">
        <v>49.38</v>
      </c>
    </row>
    <row r="61" spans="1:9" ht="25.5">
      <c r="A61" s="239" t="s">
        <v>142</v>
      </c>
      <c r="B61" s="169">
        <v>801</v>
      </c>
      <c r="C61" s="221" t="s">
        <v>126</v>
      </c>
      <c r="D61" s="221" t="s">
        <v>131</v>
      </c>
      <c r="E61" s="221" t="s">
        <v>194</v>
      </c>
      <c r="F61" s="221" t="s">
        <v>136</v>
      </c>
      <c r="G61" s="212"/>
      <c r="H61" s="217">
        <f t="shared" si="0"/>
        <v>0</v>
      </c>
      <c r="I61" s="219">
        <v>0</v>
      </c>
    </row>
    <row r="62" spans="1:9" ht="12.75">
      <c r="A62" s="237" t="s">
        <v>214</v>
      </c>
      <c r="B62" s="305">
        <v>801</v>
      </c>
      <c r="C62" s="233" t="s">
        <v>131</v>
      </c>
      <c r="D62" s="233"/>
      <c r="E62" s="233"/>
      <c r="F62" s="233"/>
      <c r="G62" s="216">
        <f>G63+G70</f>
        <v>5</v>
      </c>
      <c r="H62" s="217">
        <f t="shared" si="0"/>
        <v>134.28</v>
      </c>
      <c r="I62" s="216">
        <f>I63+I70</f>
        <v>139.28</v>
      </c>
    </row>
    <row r="63" spans="1:9" ht="28.5" customHeight="1">
      <c r="A63" s="237" t="s">
        <v>101</v>
      </c>
      <c r="B63" s="305">
        <v>801</v>
      </c>
      <c r="C63" s="233" t="s">
        <v>131</v>
      </c>
      <c r="D63" s="233" t="s">
        <v>213</v>
      </c>
      <c r="E63" s="233"/>
      <c r="F63" s="233"/>
      <c r="G63" s="216">
        <f>G64</f>
        <v>5</v>
      </c>
      <c r="H63" s="217">
        <f t="shared" si="0"/>
        <v>119.28</v>
      </c>
      <c r="I63" s="216">
        <f>I64</f>
        <v>124.28</v>
      </c>
    </row>
    <row r="64" spans="1:9" ht="25.5">
      <c r="A64" s="234" t="s">
        <v>366</v>
      </c>
      <c r="B64" s="169">
        <v>801</v>
      </c>
      <c r="C64" s="221" t="s">
        <v>131</v>
      </c>
      <c r="D64" s="221" t="s">
        <v>213</v>
      </c>
      <c r="E64" s="221" t="s">
        <v>349</v>
      </c>
      <c r="F64" s="233"/>
      <c r="G64" s="219">
        <f>G65</f>
        <v>5</v>
      </c>
      <c r="H64" s="217">
        <f t="shared" si="0"/>
        <v>119.28</v>
      </c>
      <c r="I64" s="219">
        <f>I65</f>
        <v>124.28</v>
      </c>
    </row>
    <row r="65" spans="1:9" ht="12.75">
      <c r="A65" s="239" t="s">
        <v>337</v>
      </c>
      <c r="B65" s="169">
        <v>801</v>
      </c>
      <c r="C65" s="221" t="s">
        <v>131</v>
      </c>
      <c r="D65" s="221" t="s">
        <v>213</v>
      </c>
      <c r="E65" s="221" t="s">
        <v>234</v>
      </c>
      <c r="F65" s="233"/>
      <c r="G65" s="219">
        <f>G66</f>
        <v>5</v>
      </c>
      <c r="H65" s="217">
        <f t="shared" si="0"/>
        <v>119.28</v>
      </c>
      <c r="I65" s="219">
        <f>I66</f>
        <v>124.28</v>
      </c>
    </row>
    <row r="66" spans="1:9" ht="12.75">
      <c r="A66" s="239" t="s">
        <v>353</v>
      </c>
      <c r="B66" s="169">
        <v>801</v>
      </c>
      <c r="C66" s="221" t="s">
        <v>131</v>
      </c>
      <c r="D66" s="221" t="s">
        <v>213</v>
      </c>
      <c r="E66" s="221" t="s">
        <v>354</v>
      </c>
      <c r="F66" s="221"/>
      <c r="G66" s="219">
        <f>G69</f>
        <v>5</v>
      </c>
      <c r="H66" s="217">
        <f t="shared" si="0"/>
        <v>119.28</v>
      </c>
      <c r="I66" s="219">
        <f>I69</f>
        <v>124.28</v>
      </c>
    </row>
    <row r="67" spans="1:9" ht="12.75">
      <c r="A67" s="231" t="s">
        <v>344</v>
      </c>
      <c r="B67" s="221" t="s">
        <v>124</v>
      </c>
      <c r="C67" s="221" t="s">
        <v>131</v>
      </c>
      <c r="D67" s="221" t="s">
        <v>213</v>
      </c>
      <c r="E67" s="221" t="s">
        <v>336</v>
      </c>
      <c r="F67" s="219"/>
      <c r="G67" s="219">
        <f>G68</f>
        <v>5</v>
      </c>
      <c r="H67" s="217">
        <f t="shared" si="0"/>
        <v>119.28</v>
      </c>
      <c r="I67" s="219">
        <f>I68</f>
        <v>124.28</v>
      </c>
    </row>
    <row r="68" spans="1:9" ht="25.5">
      <c r="A68" s="239" t="s">
        <v>215</v>
      </c>
      <c r="B68" s="169">
        <v>801</v>
      </c>
      <c r="C68" s="221" t="s">
        <v>131</v>
      </c>
      <c r="D68" s="221" t="s">
        <v>213</v>
      </c>
      <c r="E68" s="221" t="s">
        <v>318</v>
      </c>
      <c r="F68" s="221"/>
      <c r="G68" s="219">
        <f>G69</f>
        <v>5</v>
      </c>
      <c r="H68" s="217">
        <f t="shared" si="0"/>
        <v>119.28</v>
      </c>
      <c r="I68" s="219">
        <f>I69</f>
        <v>124.28</v>
      </c>
    </row>
    <row r="69" spans="1:9" ht="25.5">
      <c r="A69" s="239" t="s">
        <v>142</v>
      </c>
      <c r="B69" s="169">
        <v>801</v>
      </c>
      <c r="C69" s="221" t="s">
        <v>131</v>
      </c>
      <c r="D69" s="221" t="s">
        <v>213</v>
      </c>
      <c r="E69" s="221" t="s">
        <v>318</v>
      </c>
      <c r="F69" s="221" t="s">
        <v>136</v>
      </c>
      <c r="G69" s="212">
        <v>5</v>
      </c>
      <c r="H69" s="217">
        <f t="shared" si="0"/>
        <v>119.28</v>
      </c>
      <c r="I69" s="219">
        <v>124.28</v>
      </c>
    </row>
    <row r="70" spans="1:9" ht="25.5">
      <c r="A70" s="249" t="s">
        <v>330</v>
      </c>
      <c r="B70" s="305">
        <v>801</v>
      </c>
      <c r="C70" s="233" t="s">
        <v>131</v>
      </c>
      <c r="D70" s="233" t="s">
        <v>329</v>
      </c>
      <c r="E70" s="233"/>
      <c r="F70" s="233"/>
      <c r="G70" s="216">
        <f>G72</f>
        <v>0</v>
      </c>
      <c r="H70" s="217">
        <f t="shared" si="0"/>
        <v>15</v>
      </c>
      <c r="I70" s="216">
        <f>I72</f>
        <v>15</v>
      </c>
    </row>
    <row r="71" spans="1:9" ht="25.5">
      <c r="A71" s="234" t="s">
        <v>366</v>
      </c>
      <c r="B71" s="169">
        <v>801</v>
      </c>
      <c r="C71" s="221" t="s">
        <v>131</v>
      </c>
      <c r="D71" s="221" t="s">
        <v>329</v>
      </c>
      <c r="E71" s="221" t="s">
        <v>349</v>
      </c>
      <c r="F71" s="233"/>
      <c r="G71" s="219">
        <v>0</v>
      </c>
      <c r="H71" s="217">
        <f t="shared" si="0"/>
        <v>15</v>
      </c>
      <c r="I71" s="219">
        <v>15</v>
      </c>
    </row>
    <row r="72" spans="1:9" ht="12.75">
      <c r="A72" s="239" t="s">
        <v>337</v>
      </c>
      <c r="B72" s="169">
        <v>801</v>
      </c>
      <c r="C72" s="221" t="s">
        <v>131</v>
      </c>
      <c r="D72" s="221" t="s">
        <v>329</v>
      </c>
      <c r="E72" s="221" t="s">
        <v>234</v>
      </c>
      <c r="F72" s="221"/>
      <c r="G72" s="219">
        <f>G75</f>
        <v>0</v>
      </c>
      <c r="H72" s="217">
        <f t="shared" si="0"/>
        <v>15</v>
      </c>
      <c r="I72" s="219">
        <f>I75</f>
        <v>15</v>
      </c>
    </row>
    <row r="73" spans="1:9" ht="12.75">
      <c r="A73" s="239" t="s">
        <v>353</v>
      </c>
      <c r="B73" s="169">
        <v>801</v>
      </c>
      <c r="C73" s="221" t="s">
        <v>131</v>
      </c>
      <c r="D73" s="221" t="s">
        <v>329</v>
      </c>
      <c r="E73" s="221" t="s">
        <v>354</v>
      </c>
      <c r="F73" s="221"/>
      <c r="G73" s="219">
        <v>0</v>
      </c>
      <c r="H73" s="217">
        <f aca="true" t="shared" si="1" ref="H73:H101">I73-G73</f>
        <v>15</v>
      </c>
      <c r="I73" s="219">
        <v>15</v>
      </c>
    </row>
    <row r="74" spans="1:9" ht="12.75">
      <c r="A74" s="231" t="s">
        <v>344</v>
      </c>
      <c r="B74" s="169">
        <v>801</v>
      </c>
      <c r="C74" s="221" t="s">
        <v>131</v>
      </c>
      <c r="D74" s="221" t="s">
        <v>329</v>
      </c>
      <c r="E74" s="221" t="s">
        <v>336</v>
      </c>
      <c r="F74" s="221"/>
      <c r="G74" s="219">
        <f>G75</f>
        <v>0</v>
      </c>
      <c r="H74" s="217">
        <f t="shared" si="1"/>
        <v>15</v>
      </c>
      <c r="I74" s="219">
        <f>I75</f>
        <v>15</v>
      </c>
    </row>
    <row r="75" spans="1:9" ht="25.5">
      <c r="A75" s="239" t="s">
        <v>339</v>
      </c>
      <c r="B75" s="169">
        <v>801</v>
      </c>
      <c r="C75" s="221" t="s">
        <v>131</v>
      </c>
      <c r="D75" s="221" t="s">
        <v>329</v>
      </c>
      <c r="E75" s="221" t="s">
        <v>338</v>
      </c>
      <c r="F75" s="221"/>
      <c r="G75" s="219">
        <f>G76</f>
        <v>0</v>
      </c>
      <c r="H75" s="217">
        <f t="shared" si="1"/>
        <v>15</v>
      </c>
      <c r="I75" s="219">
        <f>I76</f>
        <v>15</v>
      </c>
    </row>
    <row r="76" spans="1:9" ht="25.5">
      <c r="A76" s="239" t="s">
        <v>142</v>
      </c>
      <c r="B76" s="169">
        <v>801</v>
      </c>
      <c r="C76" s="221" t="s">
        <v>131</v>
      </c>
      <c r="D76" s="221" t="s">
        <v>329</v>
      </c>
      <c r="E76" s="221" t="s">
        <v>338</v>
      </c>
      <c r="F76" s="221" t="s">
        <v>136</v>
      </c>
      <c r="G76" s="219">
        <v>0</v>
      </c>
      <c r="H76" s="217">
        <f t="shared" si="1"/>
        <v>15</v>
      </c>
      <c r="I76" s="219">
        <v>15</v>
      </c>
    </row>
    <row r="77" spans="1:9" ht="12.75">
      <c r="A77" s="237" t="s">
        <v>304</v>
      </c>
      <c r="B77" s="305">
        <v>801</v>
      </c>
      <c r="C77" s="233" t="s">
        <v>143</v>
      </c>
      <c r="D77" s="233"/>
      <c r="E77" s="233"/>
      <c r="F77" s="233"/>
      <c r="G77" s="216">
        <f>G78</f>
        <v>4801.48</v>
      </c>
      <c r="H77" s="217">
        <f t="shared" si="1"/>
        <v>106.22000000000025</v>
      </c>
      <c r="I77" s="216">
        <f>I78</f>
        <v>4907.7</v>
      </c>
    </row>
    <row r="78" spans="1:9" ht="12.75">
      <c r="A78" s="237" t="s">
        <v>144</v>
      </c>
      <c r="B78" s="305">
        <v>801</v>
      </c>
      <c r="C78" s="233" t="s">
        <v>143</v>
      </c>
      <c r="D78" s="233" t="s">
        <v>125</v>
      </c>
      <c r="E78" s="233"/>
      <c r="F78" s="233"/>
      <c r="G78" s="216">
        <f>G80</f>
        <v>4801.48</v>
      </c>
      <c r="H78" s="217">
        <f t="shared" si="1"/>
        <v>106.22000000000025</v>
      </c>
      <c r="I78" s="216">
        <f>I80</f>
        <v>4907.7</v>
      </c>
    </row>
    <row r="79" spans="1:9" ht="25.5">
      <c r="A79" s="234" t="s">
        <v>366</v>
      </c>
      <c r="B79" s="169">
        <v>801</v>
      </c>
      <c r="C79" s="221" t="s">
        <v>143</v>
      </c>
      <c r="D79" s="221" t="s">
        <v>125</v>
      </c>
      <c r="E79" s="221" t="s">
        <v>349</v>
      </c>
      <c r="F79" s="233"/>
      <c r="G79" s="219">
        <f>G80</f>
        <v>4801.48</v>
      </c>
      <c r="H79" s="217">
        <f t="shared" si="1"/>
        <v>106.22000000000025</v>
      </c>
      <c r="I79" s="219">
        <f>I80</f>
        <v>4907.7</v>
      </c>
    </row>
    <row r="80" spans="1:9" ht="12.75">
      <c r="A80" s="239" t="s">
        <v>355</v>
      </c>
      <c r="B80" s="169">
        <v>801</v>
      </c>
      <c r="C80" s="221" t="s">
        <v>143</v>
      </c>
      <c r="D80" s="221" t="s">
        <v>125</v>
      </c>
      <c r="E80" s="221" t="s">
        <v>233</v>
      </c>
      <c r="F80" s="221"/>
      <c r="G80" s="219">
        <f>G81</f>
        <v>4801.48</v>
      </c>
      <c r="H80" s="217">
        <f t="shared" si="1"/>
        <v>106.22000000000025</v>
      </c>
      <c r="I80" s="219">
        <f>I82</f>
        <v>4907.7</v>
      </c>
    </row>
    <row r="81" spans="1:9" ht="25.5">
      <c r="A81" s="239" t="s">
        <v>357</v>
      </c>
      <c r="B81" s="169">
        <v>801</v>
      </c>
      <c r="C81" s="221" t="s">
        <v>143</v>
      </c>
      <c r="D81" s="221" t="s">
        <v>125</v>
      </c>
      <c r="E81" s="221" t="s">
        <v>356</v>
      </c>
      <c r="F81" s="221"/>
      <c r="G81" s="219">
        <f>G82+G86</f>
        <v>4801.48</v>
      </c>
      <c r="H81" s="217">
        <f t="shared" si="1"/>
        <v>106.22000000000025</v>
      </c>
      <c r="I81" s="219">
        <f>I82</f>
        <v>4907.7</v>
      </c>
    </row>
    <row r="82" spans="1:9" ht="25.5">
      <c r="A82" s="239" t="s">
        <v>341</v>
      </c>
      <c r="B82" s="169">
        <v>801</v>
      </c>
      <c r="C82" s="221" t="s">
        <v>143</v>
      </c>
      <c r="D82" s="221" t="s">
        <v>125</v>
      </c>
      <c r="E82" s="221" t="s">
        <v>319</v>
      </c>
      <c r="F82" s="221"/>
      <c r="G82" s="219">
        <f>G83+G87</f>
        <v>4434.48</v>
      </c>
      <c r="H82" s="217">
        <f t="shared" si="1"/>
        <v>473.22000000000025</v>
      </c>
      <c r="I82" s="219">
        <f>I83+I87</f>
        <v>4907.7</v>
      </c>
    </row>
    <row r="83" spans="1:9" ht="25.5">
      <c r="A83" s="220" t="s">
        <v>331</v>
      </c>
      <c r="B83" s="169">
        <v>801</v>
      </c>
      <c r="C83" s="221" t="s">
        <v>143</v>
      </c>
      <c r="D83" s="221" t="s">
        <v>125</v>
      </c>
      <c r="E83" s="221" t="s">
        <v>320</v>
      </c>
      <c r="F83" s="221"/>
      <c r="G83" s="219">
        <f>G84+G85</f>
        <v>4434.48</v>
      </c>
      <c r="H83" s="217">
        <f t="shared" si="1"/>
        <v>321.4200000000001</v>
      </c>
      <c r="I83" s="219">
        <f>I84+I85+I86</f>
        <v>4755.9</v>
      </c>
    </row>
    <row r="84" spans="1:9" ht="12.75">
      <c r="A84" s="232" t="s">
        <v>183</v>
      </c>
      <c r="B84" s="169">
        <v>801</v>
      </c>
      <c r="C84" s="221" t="s">
        <v>143</v>
      </c>
      <c r="D84" s="221" t="s">
        <v>125</v>
      </c>
      <c r="E84" s="221" t="s">
        <v>320</v>
      </c>
      <c r="F84" s="221" t="s">
        <v>141</v>
      </c>
      <c r="G84" s="212">
        <v>3405.9</v>
      </c>
      <c r="H84" s="217">
        <f t="shared" si="1"/>
        <v>38.7199999999998</v>
      </c>
      <c r="I84" s="219">
        <f>3559.52-114.9</f>
        <v>3444.62</v>
      </c>
    </row>
    <row r="85" spans="1:9" ht="38.25">
      <c r="A85" s="232" t="s">
        <v>196</v>
      </c>
      <c r="B85" s="169">
        <v>801</v>
      </c>
      <c r="C85" s="221" t="s">
        <v>143</v>
      </c>
      <c r="D85" s="221" t="s">
        <v>125</v>
      </c>
      <c r="E85" s="221" t="s">
        <v>320</v>
      </c>
      <c r="F85" s="221" t="s">
        <v>184</v>
      </c>
      <c r="G85" s="212">
        <v>1028.58</v>
      </c>
      <c r="H85" s="217">
        <f t="shared" si="1"/>
        <v>11.700000000000045</v>
      </c>
      <c r="I85" s="219">
        <f>1074.97-34.69</f>
        <v>1040.28</v>
      </c>
    </row>
    <row r="86" spans="1:9" ht="25.5">
      <c r="A86" s="239" t="s">
        <v>142</v>
      </c>
      <c r="B86" s="169">
        <v>801</v>
      </c>
      <c r="C86" s="221" t="s">
        <v>143</v>
      </c>
      <c r="D86" s="221" t="s">
        <v>125</v>
      </c>
      <c r="E86" s="221" t="s">
        <v>320</v>
      </c>
      <c r="F86" s="221" t="s">
        <v>136</v>
      </c>
      <c r="G86" s="212">
        <v>367</v>
      </c>
      <c r="H86" s="217">
        <f t="shared" si="1"/>
        <v>-96</v>
      </c>
      <c r="I86" s="219">
        <v>271</v>
      </c>
    </row>
    <row r="87" spans="1:9" ht="25.5">
      <c r="A87" s="239" t="s">
        <v>328</v>
      </c>
      <c r="B87" s="169">
        <v>801</v>
      </c>
      <c r="C87" s="221" t="s">
        <v>143</v>
      </c>
      <c r="D87" s="221" t="s">
        <v>125</v>
      </c>
      <c r="E87" s="221" t="s">
        <v>312</v>
      </c>
      <c r="F87" s="221"/>
      <c r="G87" s="219">
        <f>G88</f>
        <v>0</v>
      </c>
      <c r="H87" s="217">
        <f t="shared" si="1"/>
        <v>151.8</v>
      </c>
      <c r="I87" s="219">
        <f>I88</f>
        <v>151.8</v>
      </c>
    </row>
    <row r="88" spans="1:9" ht="25.5">
      <c r="A88" s="239" t="s">
        <v>142</v>
      </c>
      <c r="B88" s="169">
        <v>801</v>
      </c>
      <c r="C88" s="221" t="s">
        <v>143</v>
      </c>
      <c r="D88" s="221" t="s">
        <v>125</v>
      </c>
      <c r="E88" s="221" t="s">
        <v>312</v>
      </c>
      <c r="F88" s="221" t="s">
        <v>136</v>
      </c>
      <c r="G88" s="212">
        <v>0</v>
      </c>
      <c r="H88" s="217">
        <f t="shared" si="1"/>
        <v>151.8</v>
      </c>
      <c r="I88" s="219">
        <v>151.8</v>
      </c>
    </row>
    <row r="89" spans="1:9" ht="12.75">
      <c r="A89" s="237" t="s">
        <v>145</v>
      </c>
      <c r="B89" s="305">
        <v>801</v>
      </c>
      <c r="C89" s="233" t="s">
        <v>140</v>
      </c>
      <c r="D89" s="233"/>
      <c r="E89" s="233"/>
      <c r="F89" s="233"/>
      <c r="G89" s="216">
        <f>+G90</f>
        <v>1542.7</v>
      </c>
      <c r="H89" s="217">
        <f t="shared" si="1"/>
        <v>83.64359999999988</v>
      </c>
      <c r="I89" s="216">
        <f>I90</f>
        <v>1626.3436</v>
      </c>
    </row>
    <row r="90" spans="1:9" ht="12.75">
      <c r="A90" s="237" t="s">
        <v>84</v>
      </c>
      <c r="B90" s="305">
        <v>801</v>
      </c>
      <c r="C90" s="233" t="s">
        <v>140</v>
      </c>
      <c r="D90" s="233" t="s">
        <v>135</v>
      </c>
      <c r="E90" s="233"/>
      <c r="F90" s="233"/>
      <c r="G90" s="216">
        <f>G92</f>
        <v>1542.7</v>
      </c>
      <c r="H90" s="217">
        <f t="shared" si="1"/>
        <v>83.64359999999988</v>
      </c>
      <c r="I90" s="216">
        <f>I93</f>
        <v>1626.3436</v>
      </c>
    </row>
    <row r="91" spans="1:9" ht="25.5">
      <c r="A91" s="234" t="s">
        <v>366</v>
      </c>
      <c r="B91" s="169">
        <v>801</v>
      </c>
      <c r="C91" s="221" t="s">
        <v>140</v>
      </c>
      <c r="D91" s="221" t="s">
        <v>135</v>
      </c>
      <c r="E91" s="221" t="s">
        <v>349</v>
      </c>
      <c r="F91" s="221"/>
      <c r="G91" s="219">
        <f>G92</f>
        <v>1542.7</v>
      </c>
      <c r="H91" s="217">
        <f t="shared" si="1"/>
        <v>83.64359999999988</v>
      </c>
      <c r="I91" s="219">
        <f>I93</f>
        <v>1626.3436</v>
      </c>
    </row>
    <row r="92" spans="1:9" ht="12.75">
      <c r="A92" s="239" t="s">
        <v>355</v>
      </c>
      <c r="B92" s="169">
        <v>801</v>
      </c>
      <c r="C92" s="221" t="s">
        <v>140</v>
      </c>
      <c r="D92" s="221" t="s">
        <v>135</v>
      </c>
      <c r="E92" s="221" t="s">
        <v>233</v>
      </c>
      <c r="F92" s="221"/>
      <c r="G92" s="219">
        <f>G93</f>
        <v>1542.7</v>
      </c>
      <c r="H92" s="217">
        <f t="shared" si="1"/>
        <v>83.64359999999988</v>
      </c>
      <c r="I92" s="219">
        <f>I93</f>
        <v>1626.3436</v>
      </c>
    </row>
    <row r="93" spans="1:9" ht="25.5">
      <c r="A93" s="239" t="s">
        <v>199</v>
      </c>
      <c r="B93" s="169">
        <v>801</v>
      </c>
      <c r="C93" s="221" t="s">
        <v>140</v>
      </c>
      <c r="D93" s="221" t="s">
        <v>135</v>
      </c>
      <c r="E93" s="221" t="s">
        <v>232</v>
      </c>
      <c r="F93" s="221"/>
      <c r="G93" s="219">
        <f>G95</f>
        <v>1542.7</v>
      </c>
      <c r="H93" s="217">
        <f t="shared" si="1"/>
        <v>83.64359999999988</v>
      </c>
      <c r="I93" s="219">
        <f>I94</f>
        <v>1626.3436</v>
      </c>
    </row>
    <row r="94" spans="1:9" ht="12.75">
      <c r="A94" s="220" t="s">
        <v>198</v>
      </c>
      <c r="B94" s="169">
        <v>801</v>
      </c>
      <c r="C94" s="221" t="s">
        <v>140</v>
      </c>
      <c r="D94" s="221" t="s">
        <v>135</v>
      </c>
      <c r="E94" s="221" t="s">
        <v>358</v>
      </c>
      <c r="F94" s="221"/>
      <c r="G94" s="219">
        <f>G95</f>
        <v>1542.7</v>
      </c>
      <c r="H94" s="217">
        <f t="shared" si="1"/>
        <v>83.64359999999988</v>
      </c>
      <c r="I94" s="219">
        <f>I96</f>
        <v>1626.3436</v>
      </c>
    </row>
    <row r="95" spans="1:9" ht="25.5">
      <c r="A95" s="239" t="s">
        <v>199</v>
      </c>
      <c r="B95" s="169">
        <v>801</v>
      </c>
      <c r="C95" s="221" t="s">
        <v>140</v>
      </c>
      <c r="D95" s="221" t="s">
        <v>135</v>
      </c>
      <c r="E95" s="221" t="s">
        <v>340</v>
      </c>
      <c r="F95" s="221"/>
      <c r="G95" s="219">
        <f>G97+G98</f>
        <v>1542.7</v>
      </c>
      <c r="H95" s="217">
        <f t="shared" si="1"/>
        <v>83.64359999999988</v>
      </c>
      <c r="I95" s="219">
        <f>I96</f>
        <v>1626.3436</v>
      </c>
    </row>
    <row r="96" spans="1:9" ht="25.5">
      <c r="A96" s="220" t="s">
        <v>331</v>
      </c>
      <c r="B96" s="169">
        <v>801</v>
      </c>
      <c r="C96" s="221" t="s">
        <v>140</v>
      </c>
      <c r="D96" s="221" t="s">
        <v>135</v>
      </c>
      <c r="E96" s="221" t="s">
        <v>321</v>
      </c>
      <c r="F96" s="221"/>
      <c r="G96" s="219">
        <f>G97+G98</f>
        <v>1542.7</v>
      </c>
      <c r="H96" s="217">
        <f t="shared" si="1"/>
        <v>83.64359999999988</v>
      </c>
      <c r="I96" s="219">
        <f>I97+I98</f>
        <v>1626.3436</v>
      </c>
    </row>
    <row r="97" spans="1:9" ht="12.75">
      <c r="A97" s="232" t="s">
        <v>183</v>
      </c>
      <c r="B97" s="169">
        <v>801</v>
      </c>
      <c r="C97" s="221" t="s">
        <v>140</v>
      </c>
      <c r="D97" s="221" t="s">
        <v>135</v>
      </c>
      <c r="E97" s="221" t="s">
        <v>321</v>
      </c>
      <c r="F97" s="236" t="s">
        <v>141</v>
      </c>
      <c r="G97" s="212">
        <v>1068</v>
      </c>
      <c r="H97" s="217">
        <f t="shared" si="1"/>
        <v>181.1135999999999</v>
      </c>
      <c r="I97" s="219">
        <v>1249.1136</v>
      </c>
    </row>
    <row r="98" spans="1:9" ht="38.25">
      <c r="A98" s="232" t="s">
        <v>196</v>
      </c>
      <c r="B98" s="169">
        <v>801</v>
      </c>
      <c r="C98" s="221" t="s">
        <v>140</v>
      </c>
      <c r="D98" s="221" t="s">
        <v>135</v>
      </c>
      <c r="E98" s="221" t="s">
        <v>321</v>
      </c>
      <c r="F98" s="236" t="s">
        <v>184</v>
      </c>
      <c r="G98" s="212">
        <v>474.7</v>
      </c>
      <c r="H98" s="217">
        <f t="shared" si="1"/>
        <v>-97.46999999999997</v>
      </c>
      <c r="I98" s="219">
        <v>377.23</v>
      </c>
    </row>
    <row r="99" spans="1:9" ht="12.75">
      <c r="A99" s="241" t="s">
        <v>146</v>
      </c>
      <c r="B99" s="312"/>
      <c r="C99" s="233" t="s">
        <v>147</v>
      </c>
      <c r="D99" s="233" t="s">
        <v>147</v>
      </c>
      <c r="E99" s="233" t="s">
        <v>235</v>
      </c>
      <c r="F99" s="233" t="s">
        <v>127</v>
      </c>
      <c r="G99" s="242">
        <v>0</v>
      </c>
      <c r="H99" s="217"/>
      <c r="I99" s="219">
        <v>0</v>
      </c>
    </row>
    <row r="100" spans="1:9" ht="12.75" hidden="1">
      <c r="A100" s="241" t="s">
        <v>146</v>
      </c>
      <c r="B100" s="312"/>
      <c r="C100" s="233"/>
      <c r="D100" s="233"/>
      <c r="E100" s="233"/>
      <c r="F100" s="233"/>
      <c r="G100" s="242">
        <v>0</v>
      </c>
      <c r="H100" s="217">
        <f t="shared" si="1"/>
        <v>0</v>
      </c>
      <c r="I100" s="216">
        <v>0</v>
      </c>
    </row>
    <row r="101" spans="1:9" ht="12.75">
      <c r="A101" s="367" t="s">
        <v>35</v>
      </c>
      <c r="B101" s="367"/>
      <c r="C101" s="367"/>
      <c r="D101" s="367"/>
      <c r="E101" s="367"/>
      <c r="F101" s="367"/>
      <c r="G101" s="216">
        <f>G8+G56+G62+G77+G89</f>
        <v>10615.9</v>
      </c>
      <c r="H101" s="217">
        <f t="shared" si="1"/>
        <v>1141.6270000000004</v>
      </c>
      <c r="I101" s="216">
        <f>I8+I56+I62+I77+I89</f>
        <v>11757.527</v>
      </c>
    </row>
    <row r="102" spans="1:9" ht="12.75">
      <c r="A102" s="208"/>
      <c r="B102" s="208"/>
      <c r="C102" s="208"/>
      <c r="D102" s="209"/>
      <c r="E102" s="209"/>
      <c r="F102" s="209"/>
      <c r="G102" s="209"/>
      <c r="H102" s="243"/>
      <c r="I102" s="242"/>
    </row>
  </sheetData>
  <sheetProtection/>
  <mergeCells count="4">
    <mergeCell ref="K1:L1"/>
    <mergeCell ref="A3:H3"/>
    <mergeCell ref="A101:F101"/>
    <mergeCell ref="B1:J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100"/>
  <sheetViews>
    <sheetView view="pageBreakPreview" zoomScale="87" zoomScaleNormal="87" zoomScaleSheetLayoutView="87" zoomScalePageLayoutView="0" workbookViewId="0" topLeftCell="A79">
      <selection activeCell="A79" sqref="A79"/>
    </sheetView>
  </sheetViews>
  <sheetFormatPr defaultColWidth="36.00390625" defaultRowHeight="12.75"/>
  <cols>
    <col min="1" max="1" width="57.75390625" style="257" customWidth="1"/>
    <col min="2" max="2" width="8.375" style="257" customWidth="1"/>
    <col min="3" max="3" width="7.375" style="269" customWidth="1"/>
    <col min="4" max="4" width="6.75390625" style="269" customWidth="1"/>
    <col min="5" max="5" width="16.375" style="269" customWidth="1"/>
    <col min="6" max="6" width="8.875" style="269" customWidth="1"/>
    <col min="7" max="7" width="11.625" style="92" hidden="1" customWidth="1"/>
    <col min="8" max="8" width="12.25390625" style="92" customWidth="1"/>
    <col min="9" max="9" width="11.875" style="280" customWidth="1"/>
    <col min="10" max="10" width="13.00390625" style="281" customWidth="1"/>
    <col min="11" max="11" width="9.125" style="29" hidden="1" customWidth="1"/>
    <col min="12" max="254" width="9.125" style="29" customWidth="1"/>
    <col min="255" max="255" width="3.625" style="29" customWidth="1"/>
    <col min="256" max="16384" width="36.00390625" style="29" customWidth="1"/>
  </cols>
  <sheetData>
    <row r="1" spans="1:13" ht="65.25" customHeight="1">
      <c r="A1" s="256"/>
      <c r="B1" s="11"/>
      <c r="C1" s="11"/>
      <c r="D1" s="352" t="s">
        <v>395</v>
      </c>
      <c r="E1" s="352"/>
      <c r="F1" s="352"/>
      <c r="G1" s="352"/>
      <c r="H1" s="352"/>
      <c r="I1" s="352"/>
      <c r="J1" s="352"/>
      <c r="K1" s="352"/>
      <c r="L1" s="365"/>
      <c r="M1" s="365"/>
    </row>
    <row r="2" spans="7:10" ht="3.75" customHeight="1">
      <c r="G2" s="79"/>
      <c r="H2" s="79"/>
      <c r="I2" s="278"/>
      <c r="J2" s="278"/>
    </row>
    <row r="3" spans="1:10" s="31" customFormat="1" ht="46.5" customHeight="1">
      <c r="A3" s="366" t="s">
        <v>375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10" s="30" customFormat="1" ht="15.75">
      <c r="A4" s="258"/>
      <c r="B4" s="270"/>
      <c r="C4" s="270"/>
      <c r="D4" s="270"/>
      <c r="E4" s="271"/>
      <c r="F4" s="277"/>
      <c r="G4" s="82"/>
      <c r="H4" s="82"/>
      <c r="I4" s="277"/>
      <c r="J4" s="279" t="s">
        <v>201</v>
      </c>
    </row>
    <row r="5" spans="1:10" s="55" customFormat="1" ht="81.75" customHeight="1">
      <c r="A5" s="84" t="s">
        <v>53</v>
      </c>
      <c r="B5" s="84"/>
      <c r="C5" s="69" t="s">
        <v>119</v>
      </c>
      <c r="D5" s="69" t="s">
        <v>120</v>
      </c>
      <c r="E5" s="69" t="s">
        <v>121</v>
      </c>
      <c r="F5" s="69" t="s">
        <v>122</v>
      </c>
      <c r="G5" s="85" t="s">
        <v>394</v>
      </c>
      <c r="H5" s="85" t="s">
        <v>228</v>
      </c>
      <c r="I5" s="85" t="s">
        <v>281</v>
      </c>
      <c r="J5" s="85" t="s">
        <v>332</v>
      </c>
    </row>
    <row r="6" spans="1:10" s="54" customFormat="1" ht="12.75">
      <c r="A6" s="84">
        <v>1</v>
      </c>
      <c r="B6" s="84">
        <v>2</v>
      </c>
      <c r="C6" s="69" t="s">
        <v>54</v>
      </c>
      <c r="D6" s="69" t="s">
        <v>55</v>
      </c>
      <c r="E6" s="69" t="s">
        <v>56</v>
      </c>
      <c r="F6" s="69" t="s">
        <v>57</v>
      </c>
      <c r="G6" s="85"/>
      <c r="H6" s="85"/>
      <c r="I6" s="114">
        <v>7</v>
      </c>
      <c r="J6" s="114">
        <v>7</v>
      </c>
    </row>
    <row r="7" spans="1:10" s="54" customFormat="1" ht="12.75">
      <c r="A7" s="290" t="s">
        <v>361</v>
      </c>
      <c r="B7" s="205">
        <v>801</v>
      </c>
      <c r="C7" s="69"/>
      <c r="D7" s="69"/>
      <c r="E7" s="69"/>
      <c r="F7" s="69"/>
      <c r="G7" s="85"/>
      <c r="H7" s="85"/>
      <c r="I7" s="114"/>
      <c r="J7" s="114"/>
    </row>
    <row r="8" spans="1:10" s="30" customFormat="1" ht="12.75">
      <c r="A8" s="291" t="s">
        <v>123</v>
      </c>
      <c r="B8" s="149" t="s">
        <v>124</v>
      </c>
      <c r="C8" s="149" t="s">
        <v>125</v>
      </c>
      <c r="D8" s="149"/>
      <c r="E8" s="149"/>
      <c r="F8" s="149"/>
      <c r="G8" s="196">
        <f>G9+G17+G25+G37+G44</f>
        <v>4466.74</v>
      </c>
      <c r="H8" s="165">
        <f>I8-G8</f>
        <v>404.5634000000009</v>
      </c>
      <c r="I8" s="196">
        <f>I9+I17+I25+I37+I44</f>
        <v>4871.303400000001</v>
      </c>
      <c r="J8" s="196">
        <f>J9+J17+J25+J37+J44</f>
        <v>4871.303400000001</v>
      </c>
    </row>
    <row r="9" spans="1:10" s="32" customFormat="1" ht="34.5" customHeight="1">
      <c r="A9" s="291" t="s">
        <v>50</v>
      </c>
      <c r="B9" s="205">
        <v>801</v>
      </c>
      <c r="C9" s="149" t="s">
        <v>125</v>
      </c>
      <c r="D9" s="149" t="s">
        <v>126</v>
      </c>
      <c r="E9" s="149"/>
      <c r="F9" s="149"/>
      <c r="G9" s="151">
        <f>G10</f>
        <v>786.9699999999999</v>
      </c>
      <c r="H9" s="176">
        <f>I9-G9</f>
        <v>25.506320000000073</v>
      </c>
      <c r="I9" s="196">
        <f>I10</f>
        <v>812.47632</v>
      </c>
      <c r="J9" s="196">
        <f>J10</f>
        <v>812.47632</v>
      </c>
    </row>
    <row r="10" spans="1:10" s="30" customFormat="1" ht="28.5" customHeight="1">
      <c r="A10" s="273" t="s">
        <v>323</v>
      </c>
      <c r="B10" s="84">
        <v>801</v>
      </c>
      <c r="C10" s="71" t="s">
        <v>125</v>
      </c>
      <c r="D10" s="71" t="s">
        <v>126</v>
      </c>
      <c r="E10" s="89" t="s">
        <v>324</v>
      </c>
      <c r="F10" s="71"/>
      <c r="G10" s="151">
        <f>G13</f>
        <v>786.9699999999999</v>
      </c>
      <c r="H10" s="176">
        <f aca="true" t="shared" si="0" ref="H10:H77">I10-G10</f>
        <v>25.506320000000073</v>
      </c>
      <c r="I10" s="206">
        <f>I13</f>
        <v>812.47632</v>
      </c>
      <c r="J10" s="206">
        <f>J13</f>
        <v>812.47632</v>
      </c>
    </row>
    <row r="11" spans="1:10" s="30" customFormat="1" ht="17.25" customHeight="1" hidden="1">
      <c r="A11" s="273" t="s">
        <v>325</v>
      </c>
      <c r="B11" s="84">
        <v>801</v>
      </c>
      <c r="C11" s="71" t="s">
        <v>125</v>
      </c>
      <c r="D11" s="71" t="s">
        <v>126</v>
      </c>
      <c r="E11" s="89" t="s">
        <v>322</v>
      </c>
      <c r="F11" s="71"/>
      <c r="G11" s="151">
        <f>G13+G14+G15</f>
        <v>1573.9399999999998</v>
      </c>
      <c r="H11" s="176">
        <f t="shared" si="0"/>
        <v>51.01264000000015</v>
      </c>
      <c r="I11" s="206">
        <f>I13+I14+I15</f>
        <v>1624.95264</v>
      </c>
      <c r="J11" s="206">
        <f>J13+J14+J15</f>
        <v>1624.95264</v>
      </c>
    </row>
    <row r="12" spans="1:10" s="30" customFormat="1" ht="38.25" customHeight="1" hidden="1">
      <c r="A12" s="273" t="s">
        <v>335</v>
      </c>
      <c r="B12" s="84">
        <v>801</v>
      </c>
      <c r="C12" s="71" t="s">
        <v>125</v>
      </c>
      <c r="D12" s="71" t="s">
        <v>126</v>
      </c>
      <c r="E12" s="89" t="s">
        <v>314</v>
      </c>
      <c r="F12" s="71"/>
      <c r="G12" s="151">
        <f>G13+G14</f>
        <v>1391.3999999999999</v>
      </c>
      <c r="H12" s="176">
        <f t="shared" si="0"/>
        <v>45.096320000000105</v>
      </c>
      <c r="I12" s="206">
        <f>I13+I14</f>
        <v>1436.49632</v>
      </c>
      <c r="J12" s="206">
        <f>J13+J14</f>
        <v>1436.49632</v>
      </c>
    </row>
    <row r="13" spans="1:13" s="30" customFormat="1" ht="25.5">
      <c r="A13" s="273" t="s">
        <v>331</v>
      </c>
      <c r="B13" s="84">
        <v>801</v>
      </c>
      <c r="C13" s="71" t="s">
        <v>125</v>
      </c>
      <c r="D13" s="71" t="s">
        <v>126</v>
      </c>
      <c r="E13" s="89" t="s">
        <v>313</v>
      </c>
      <c r="F13" s="71"/>
      <c r="G13" s="83">
        <f>G14+G15</f>
        <v>786.9699999999999</v>
      </c>
      <c r="H13" s="176">
        <f t="shared" si="0"/>
        <v>25.506320000000073</v>
      </c>
      <c r="I13" s="206">
        <f>I14+I15</f>
        <v>812.47632</v>
      </c>
      <c r="J13" s="206">
        <f>J14+J15</f>
        <v>812.47632</v>
      </c>
      <c r="M13" s="29"/>
    </row>
    <row r="14" spans="1:13" s="30" customFormat="1" ht="12.75">
      <c r="A14" s="273" t="s">
        <v>186</v>
      </c>
      <c r="B14" s="84">
        <v>801</v>
      </c>
      <c r="C14" s="71" t="s">
        <v>125</v>
      </c>
      <c r="D14" s="71" t="s">
        <v>126</v>
      </c>
      <c r="E14" s="89" t="s">
        <v>313</v>
      </c>
      <c r="F14" s="71" t="s">
        <v>128</v>
      </c>
      <c r="G14" s="83">
        <v>604.43</v>
      </c>
      <c r="H14" s="176">
        <f t="shared" si="0"/>
        <v>19.590000000000032</v>
      </c>
      <c r="I14" s="206">
        <v>624.02</v>
      </c>
      <c r="J14" s="206">
        <v>624.02</v>
      </c>
      <c r="M14" s="29"/>
    </row>
    <row r="15" spans="1:11" s="56" customFormat="1" ht="18">
      <c r="A15" s="273" t="s">
        <v>187</v>
      </c>
      <c r="B15" s="84">
        <v>801</v>
      </c>
      <c r="C15" s="71" t="s">
        <v>125</v>
      </c>
      <c r="D15" s="71" t="s">
        <v>126</v>
      </c>
      <c r="E15" s="89" t="s">
        <v>313</v>
      </c>
      <c r="F15" s="71" t="s">
        <v>182</v>
      </c>
      <c r="G15" s="83">
        <v>182.54</v>
      </c>
      <c r="H15" s="176">
        <f t="shared" si="0"/>
        <v>5.916320000000013</v>
      </c>
      <c r="I15" s="206">
        <v>188.45632</v>
      </c>
      <c r="J15" s="206">
        <v>188.45632</v>
      </c>
      <c r="K15" s="30"/>
    </row>
    <row r="16" spans="1:11" s="56" customFormat="1" ht="42.75" customHeight="1">
      <c r="A16" s="273" t="s">
        <v>189</v>
      </c>
      <c r="B16" s="84">
        <v>801</v>
      </c>
      <c r="C16" s="71" t="s">
        <v>125</v>
      </c>
      <c r="D16" s="71" t="s">
        <v>126</v>
      </c>
      <c r="E16" s="89" t="s">
        <v>313</v>
      </c>
      <c r="F16" s="71" t="s">
        <v>133</v>
      </c>
      <c r="G16" s="151">
        <v>0</v>
      </c>
      <c r="H16" s="176">
        <f t="shared" si="0"/>
        <v>0</v>
      </c>
      <c r="I16" s="206">
        <v>0</v>
      </c>
      <c r="J16" s="206">
        <v>0</v>
      </c>
      <c r="K16" s="30"/>
    </row>
    <row r="17" spans="1:11" s="56" customFormat="1" ht="37.5" customHeight="1">
      <c r="A17" s="292" t="s">
        <v>49</v>
      </c>
      <c r="B17" s="84">
        <v>801</v>
      </c>
      <c r="C17" s="192" t="s">
        <v>125</v>
      </c>
      <c r="D17" s="192" t="s">
        <v>131</v>
      </c>
      <c r="E17" s="87"/>
      <c r="F17" s="193"/>
      <c r="G17" s="206">
        <f>G18</f>
        <v>786.9699999999999</v>
      </c>
      <c r="H17" s="374">
        <f t="shared" si="0"/>
        <v>25.506320000000073</v>
      </c>
      <c r="I17" s="196">
        <f aca="true" t="shared" si="1" ref="I17:J21">I18</f>
        <v>812.47632</v>
      </c>
      <c r="J17" s="196">
        <f t="shared" si="1"/>
        <v>812.47632</v>
      </c>
      <c r="K17" s="30"/>
    </row>
    <row r="18" spans="1:11" s="56" customFormat="1" ht="33" customHeight="1">
      <c r="A18" s="273" t="s">
        <v>132</v>
      </c>
      <c r="B18" s="84">
        <v>801</v>
      </c>
      <c r="C18" s="88" t="s">
        <v>125</v>
      </c>
      <c r="D18" s="88" t="s">
        <v>131</v>
      </c>
      <c r="E18" s="89" t="s">
        <v>324</v>
      </c>
      <c r="F18" s="72"/>
      <c r="G18" s="151">
        <f>G19</f>
        <v>786.9699999999999</v>
      </c>
      <c r="H18" s="206">
        <f t="shared" si="0"/>
        <v>25.506320000000073</v>
      </c>
      <c r="I18" s="206">
        <f t="shared" si="1"/>
        <v>812.47632</v>
      </c>
      <c r="J18" s="206">
        <f t="shared" si="1"/>
        <v>812.47632</v>
      </c>
      <c r="K18" s="30"/>
    </row>
    <row r="19" spans="1:11" s="56" customFormat="1" ht="21.75" customHeight="1">
      <c r="A19" s="273" t="s">
        <v>323</v>
      </c>
      <c r="B19" s="84">
        <v>801</v>
      </c>
      <c r="C19" s="71" t="s">
        <v>125</v>
      </c>
      <c r="D19" s="71" t="s">
        <v>131</v>
      </c>
      <c r="E19" s="89" t="s">
        <v>334</v>
      </c>
      <c r="F19" s="72"/>
      <c r="G19" s="83">
        <f>G20</f>
        <v>786.9699999999999</v>
      </c>
      <c r="H19" s="151">
        <f t="shared" si="0"/>
        <v>25.506320000000073</v>
      </c>
      <c r="I19" s="206">
        <f t="shared" si="1"/>
        <v>812.47632</v>
      </c>
      <c r="J19" s="206">
        <f t="shared" si="1"/>
        <v>812.47632</v>
      </c>
      <c r="K19" s="30"/>
    </row>
    <row r="20" spans="1:10" s="56" customFormat="1" ht="27.75" customHeight="1">
      <c r="A20" s="273" t="s">
        <v>132</v>
      </c>
      <c r="B20" s="84">
        <v>801</v>
      </c>
      <c r="C20" s="71" t="s">
        <v>125</v>
      </c>
      <c r="D20" s="71" t="s">
        <v>131</v>
      </c>
      <c r="E20" s="89" t="s">
        <v>316</v>
      </c>
      <c r="F20" s="72"/>
      <c r="G20" s="83">
        <f>G21</f>
        <v>786.9699999999999</v>
      </c>
      <c r="H20" s="151">
        <f t="shared" si="0"/>
        <v>25.506320000000073</v>
      </c>
      <c r="I20" s="206">
        <f t="shared" si="1"/>
        <v>812.47632</v>
      </c>
      <c r="J20" s="206">
        <f t="shared" si="1"/>
        <v>812.47632</v>
      </c>
    </row>
    <row r="21" spans="1:10" ht="35.25" customHeight="1">
      <c r="A21" s="274" t="s">
        <v>342</v>
      </c>
      <c r="B21" s="84">
        <v>801</v>
      </c>
      <c r="C21" s="71" t="s">
        <v>125</v>
      </c>
      <c r="D21" s="71" t="s">
        <v>131</v>
      </c>
      <c r="E21" s="89" t="s">
        <v>315</v>
      </c>
      <c r="F21" s="72"/>
      <c r="G21" s="83">
        <f>G22</f>
        <v>786.9699999999999</v>
      </c>
      <c r="H21" s="151">
        <f t="shared" si="0"/>
        <v>25.506320000000073</v>
      </c>
      <c r="I21" s="206">
        <f t="shared" si="1"/>
        <v>812.47632</v>
      </c>
      <c r="J21" s="206">
        <f t="shared" si="1"/>
        <v>812.47632</v>
      </c>
    </row>
    <row r="22" spans="1:10" ht="38.25" customHeight="1">
      <c r="A22" s="273" t="s">
        <v>331</v>
      </c>
      <c r="B22" s="84">
        <v>801</v>
      </c>
      <c r="C22" s="88" t="s">
        <v>125</v>
      </c>
      <c r="D22" s="88" t="s">
        <v>131</v>
      </c>
      <c r="E22" s="89" t="s">
        <v>315</v>
      </c>
      <c r="F22" s="72"/>
      <c r="G22" s="151">
        <f>G23+G24</f>
        <v>786.9699999999999</v>
      </c>
      <c r="H22" s="151">
        <f t="shared" si="0"/>
        <v>25.506320000000073</v>
      </c>
      <c r="I22" s="206">
        <f>I23+I24</f>
        <v>812.47632</v>
      </c>
      <c r="J22" s="206">
        <f>I22</f>
        <v>812.47632</v>
      </c>
    </row>
    <row r="23" spans="1:10" ht="25.5" customHeight="1">
      <c r="A23" s="273" t="s">
        <v>186</v>
      </c>
      <c r="B23" s="84">
        <v>801</v>
      </c>
      <c r="C23" s="88" t="s">
        <v>125</v>
      </c>
      <c r="D23" s="88" t="s">
        <v>131</v>
      </c>
      <c r="E23" s="89" t="s">
        <v>315</v>
      </c>
      <c r="F23" s="72" t="s">
        <v>128</v>
      </c>
      <c r="G23" s="151">
        <f>604.43</f>
        <v>604.43</v>
      </c>
      <c r="H23" s="176">
        <f t="shared" si="0"/>
        <v>19.590000000000032</v>
      </c>
      <c r="I23" s="219">
        <v>624.02</v>
      </c>
      <c r="J23" s="219">
        <v>624.02</v>
      </c>
    </row>
    <row r="24" spans="1:10" ht="12.75">
      <c r="A24" s="273" t="s">
        <v>200</v>
      </c>
      <c r="B24" s="84">
        <v>801</v>
      </c>
      <c r="C24" s="88" t="s">
        <v>125</v>
      </c>
      <c r="D24" s="88" t="s">
        <v>131</v>
      </c>
      <c r="E24" s="89" t="s">
        <v>315</v>
      </c>
      <c r="F24" s="72" t="s">
        <v>182</v>
      </c>
      <c r="G24" s="151">
        <v>182.54</v>
      </c>
      <c r="H24" s="176">
        <f t="shared" si="0"/>
        <v>5.916320000000013</v>
      </c>
      <c r="I24" s="219">
        <v>188.45632</v>
      </c>
      <c r="J24" s="219">
        <v>188.45632</v>
      </c>
    </row>
    <row r="25" spans="1:10" ht="38.25">
      <c r="A25" s="292" t="s">
        <v>48</v>
      </c>
      <c r="B25" s="205">
        <v>801</v>
      </c>
      <c r="C25" s="185" t="s">
        <v>125</v>
      </c>
      <c r="D25" s="185" t="s">
        <v>134</v>
      </c>
      <c r="E25" s="185"/>
      <c r="F25" s="185"/>
      <c r="G25" s="302">
        <f>G26</f>
        <v>919.55</v>
      </c>
      <c r="H25" s="196">
        <f t="shared" si="0"/>
        <v>205.87300000000005</v>
      </c>
      <c r="I25" s="196">
        <f aca="true" t="shared" si="2" ref="I25:J28">I26</f>
        <v>1125.423</v>
      </c>
      <c r="J25" s="196">
        <f t="shared" si="2"/>
        <v>1125.423</v>
      </c>
    </row>
    <row r="26" spans="1:10" ht="25.5">
      <c r="A26" s="293" t="s">
        <v>366</v>
      </c>
      <c r="B26" s="84">
        <v>801</v>
      </c>
      <c r="C26" s="71" t="s">
        <v>125</v>
      </c>
      <c r="D26" s="71" t="s">
        <v>134</v>
      </c>
      <c r="E26" s="71" t="s">
        <v>349</v>
      </c>
      <c r="F26" s="185"/>
      <c r="G26" s="83">
        <f>G27</f>
        <v>919.55</v>
      </c>
      <c r="H26" s="176">
        <f t="shared" si="0"/>
        <v>205.87300000000005</v>
      </c>
      <c r="I26" s="206">
        <f t="shared" si="2"/>
        <v>1125.423</v>
      </c>
      <c r="J26" s="206">
        <f t="shared" si="2"/>
        <v>1125.423</v>
      </c>
    </row>
    <row r="27" spans="1:10" ht="25.5" customHeight="1">
      <c r="A27" s="276" t="s">
        <v>370</v>
      </c>
      <c r="B27" s="84">
        <v>801</v>
      </c>
      <c r="C27" s="71" t="s">
        <v>125</v>
      </c>
      <c r="D27" s="71" t="s">
        <v>134</v>
      </c>
      <c r="E27" s="71" t="s">
        <v>348</v>
      </c>
      <c r="F27" s="185"/>
      <c r="G27" s="151">
        <f>G29+G33+G34+G35+G36</f>
        <v>919.55</v>
      </c>
      <c r="H27" s="176">
        <f t="shared" si="0"/>
        <v>205.87300000000005</v>
      </c>
      <c r="I27" s="206">
        <f t="shared" si="2"/>
        <v>1125.423</v>
      </c>
      <c r="J27" s="206">
        <f t="shared" si="2"/>
        <v>1125.423</v>
      </c>
    </row>
    <row r="28" spans="1:10" ht="40.5" customHeight="1">
      <c r="A28" s="273" t="s">
        <v>373</v>
      </c>
      <c r="B28" s="84">
        <v>801</v>
      </c>
      <c r="C28" s="71" t="s">
        <v>125</v>
      </c>
      <c r="D28" s="71" t="s">
        <v>134</v>
      </c>
      <c r="E28" s="71" t="s">
        <v>317</v>
      </c>
      <c r="F28" s="71"/>
      <c r="G28" s="83">
        <v>0</v>
      </c>
      <c r="H28" s="176">
        <f t="shared" si="0"/>
        <v>1125.423</v>
      </c>
      <c r="I28" s="206">
        <f t="shared" si="2"/>
        <v>1125.423</v>
      </c>
      <c r="J28" s="206">
        <f t="shared" si="2"/>
        <v>1125.423</v>
      </c>
    </row>
    <row r="29" spans="1:11" ht="25.5" customHeight="1">
      <c r="A29" s="273" t="s">
        <v>331</v>
      </c>
      <c r="B29" s="84">
        <v>801</v>
      </c>
      <c r="C29" s="71" t="s">
        <v>125</v>
      </c>
      <c r="D29" s="71" t="s">
        <v>134</v>
      </c>
      <c r="E29" s="71" t="s">
        <v>310</v>
      </c>
      <c r="F29" s="71"/>
      <c r="G29" s="83">
        <f>G30+G31+G32</f>
        <v>919.55</v>
      </c>
      <c r="H29" s="176">
        <f t="shared" si="0"/>
        <v>205.87300000000005</v>
      </c>
      <c r="I29" s="206">
        <f>I30+I31+I32+I33+I34+I35+I36</f>
        <v>1125.423</v>
      </c>
      <c r="J29" s="206">
        <f>J30+J31+J32+J33+J34+J35+J36</f>
        <v>1125.423</v>
      </c>
      <c r="K29" s="151" t="e">
        <f>K30+K31+K32+K33+K34+K35+K36</f>
        <v>#VALUE!</v>
      </c>
    </row>
    <row r="30" spans="1:10" ht="21" customHeight="1">
      <c r="A30" s="294" t="s">
        <v>186</v>
      </c>
      <c r="B30" s="84">
        <v>801</v>
      </c>
      <c r="C30" s="71" t="s">
        <v>125</v>
      </c>
      <c r="D30" s="71" t="s">
        <v>134</v>
      </c>
      <c r="E30" s="71" t="s">
        <v>310</v>
      </c>
      <c r="F30" s="91" t="s">
        <v>128</v>
      </c>
      <c r="G30" s="83">
        <v>706.26</v>
      </c>
      <c r="H30" s="176">
        <f t="shared" si="0"/>
        <v>37.25999999999999</v>
      </c>
      <c r="I30" s="206">
        <v>743.52</v>
      </c>
      <c r="J30" s="206">
        <v>743.52</v>
      </c>
    </row>
    <row r="31" spans="1:10" ht="12.75" customHeight="1">
      <c r="A31" s="294" t="s">
        <v>188</v>
      </c>
      <c r="B31" s="84">
        <v>801</v>
      </c>
      <c r="C31" s="71" t="s">
        <v>125</v>
      </c>
      <c r="D31" s="71" t="s">
        <v>134</v>
      </c>
      <c r="E31" s="71" t="s">
        <v>310</v>
      </c>
      <c r="F31" s="91" t="s">
        <v>182</v>
      </c>
      <c r="G31" s="83">
        <v>213.29</v>
      </c>
      <c r="H31" s="177">
        <f t="shared" si="0"/>
        <v>11.253000000000014</v>
      </c>
      <c r="I31" s="206">
        <v>224.543</v>
      </c>
      <c r="J31" s="206">
        <v>224.543</v>
      </c>
    </row>
    <row r="32" spans="1:10" ht="12.75" customHeight="1">
      <c r="A32" s="294" t="s">
        <v>189</v>
      </c>
      <c r="B32" s="84">
        <v>801</v>
      </c>
      <c r="C32" s="71" t="s">
        <v>125</v>
      </c>
      <c r="D32" s="71" t="s">
        <v>134</v>
      </c>
      <c r="E32" s="71" t="s">
        <v>310</v>
      </c>
      <c r="F32" s="88" t="s">
        <v>133</v>
      </c>
      <c r="G32" s="83">
        <v>0</v>
      </c>
      <c r="H32" s="177">
        <f t="shared" si="0"/>
        <v>0</v>
      </c>
      <c r="I32" s="206">
        <v>0</v>
      </c>
      <c r="J32" s="206">
        <v>0</v>
      </c>
    </row>
    <row r="33" spans="1:11" ht="25.5">
      <c r="A33" s="294" t="s">
        <v>142</v>
      </c>
      <c r="B33" s="84">
        <v>801</v>
      </c>
      <c r="C33" s="71" t="s">
        <v>125</v>
      </c>
      <c r="D33" s="71" t="s">
        <v>134</v>
      </c>
      <c r="E33" s="71" t="s">
        <v>310</v>
      </c>
      <c r="F33" s="88">
        <v>244</v>
      </c>
      <c r="G33" s="151"/>
      <c r="H33" s="374">
        <f t="shared" si="0"/>
        <v>100</v>
      </c>
      <c r="I33" s="206">
        <v>100</v>
      </c>
      <c r="J33" s="206">
        <v>100</v>
      </c>
      <c r="K33" s="29" t="s">
        <v>193</v>
      </c>
    </row>
    <row r="34" spans="1:10" ht="76.5">
      <c r="A34" s="294" t="s">
        <v>190</v>
      </c>
      <c r="B34" s="84">
        <v>801</v>
      </c>
      <c r="C34" s="71" t="s">
        <v>125</v>
      </c>
      <c r="D34" s="71" t="s">
        <v>134</v>
      </c>
      <c r="E34" s="71" t="s">
        <v>310</v>
      </c>
      <c r="F34" s="91" t="s">
        <v>191</v>
      </c>
      <c r="G34" s="151">
        <f>G35</f>
        <v>0</v>
      </c>
      <c r="H34" s="176">
        <f t="shared" si="0"/>
        <v>0</v>
      </c>
      <c r="I34" s="206"/>
      <c r="J34" s="206"/>
    </row>
    <row r="35" spans="1:10" ht="12.75">
      <c r="A35" s="294" t="s">
        <v>137</v>
      </c>
      <c r="B35" s="84">
        <v>801</v>
      </c>
      <c r="C35" s="71" t="s">
        <v>125</v>
      </c>
      <c r="D35" s="71" t="s">
        <v>134</v>
      </c>
      <c r="E35" s="71" t="s">
        <v>310</v>
      </c>
      <c r="F35" s="91" t="s">
        <v>138</v>
      </c>
      <c r="G35" s="83"/>
      <c r="H35" s="176">
        <f>I35-G35</f>
        <v>57.36</v>
      </c>
      <c r="I35" s="206">
        <v>57.36</v>
      </c>
      <c r="J35" s="206">
        <v>57.36</v>
      </c>
    </row>
    <row r="36" spans="1:10" ht="12.75">
      <c r="A36" s="294" t="s">
        <v>192</v>
      </c>
      <c r="B36" s="84">
        <v>801</v>
      </c>
      <c r="C36" s="71" t="s">
        <v>125</v>
      </c>
      <c r="D36" s="71" t="s">
        <v>134</v>
      </c>
      <c r="E36" s="71" t="s">
        <v>310</v>
      </c>
      <c r="F36" s="91" t="s">
        <v>139</v>
      </c>
      <c r="G36" s="83"/>
      <c r="H36" s="176">
        <f aca="true" t="shared" si="3" ref="H36:H43">I36-G36</f>
        <v>0</v>
      </c>
      <c r="I36" s="196">
        <v>0</v>
      </c>
      <c r="J36" s="196">
        <v>0</v>
      </c>
    </row>
    <row r="37" spans="1:10" ht="21.75" customHeight="1">
      <c r="A37" s="295" t="s">
        <v>47</v>
      </c>
      <c r="B37" s="205">
        <v>801</v>
      </c>
      <c r="C37" s="185" t="s">
        <v>125</v>
      </c>
      <c r="D37" s="185" t="s">
        <v>140</v>
      </c>
      <c r="E37" s="185"/>
      <c r="F37" s="185"/>
      <c r="G37" s="375">
        <v>5</v>
      </c>
      <c r="H37" s="176">
        <f t="shared" si="3"/>
        <v>0</v>
      </c>
      <c r="I37" s="154">
        <f aca="true" t="shared" si="4" ref="G37:J39">I38</f>
        <v>5</v>
      </c>
      <c r="J37" s="154">
        <f t="shared" si="4"/>
        <v>5</v>
      </c>
    </row>
    <row r="38" spans="1:10" ht="25.5">
      <c r="A38" s="293" t="s">
        <v>366</v>
      </c>
      <c r="B38" s="84">
        <v>801</v>
      </c>
      <c r="C38" s="71" t="s">
        <v>125</v>
      </c>
      <c r="D38" s="71" t="s">
        <v>140</v>
      </c>
      <c r="E38" s="71" t="s">
        <v>349</v>
      </c>
      <c r="F38" s="185"/>
      <c r="G38" s="159">
        <f t="shared" si="4"/>
        <v>5</v>
      </c>
      <c r="H38" s="176">
        <f t="shared" si="3"/>
        <v>0</v>
      </c>
      <c r="I38" s="159">
        <f t="shared" si="4"/>
        <v>5</v>
      </c>
      <c r="J38" s="159">
        <f t="shared" si="4"/>
        <v>5</v>
      </c>
    </row>
    <row r="39" spans="1:10" ht="24" customHeight="1">
      <c r="A39" s="293" t="s">
        <v>351</v>
      </c>
      <c r="B39" s="84">
        <v>801</v>
      </c>
      <c r="C39" s="71" t="s">
        <v>125</v>
      </c>
      <c r="D39" s="71" t="s">
        <v>140</v>
      </c>
      <c r="E39" s="71" t="s">
        <v>350</v>
      </c>
      <c r="F39" s="185"/>
      <c r="G39" s="159">
        <f t="shared" si="4"/>
        <v>5</v>
      </c>
      <c r="H39" s="176">
        <f t="shared" si="3"/>
        <v>0</v>
      </c>
      <c r="I39" s="159">
        <f t="shared" si="4"/>
        <v>5</v>
      </c>
      <c r="J39" s="159">
        <f t="shared" si="4"/>
        <v>5</v>
      </c>
    </row>
    <row r="40" spans="1:10" ht="31.5" customHeight="1">
      <c r="A40" s="274" t="s">
        <v>346</v>
      </c>
      <c r="B40" s="84">
        <v>801</v>
      </c>
      <c r="C40" s="195" t="s">
        <v>125</v>
      </c>
      <c r="D40" s="195" t="s">
        <v>140</v>
      </c>
      <c r="E40" s="71" t="s">
        <v>347</v>
      </c>
      <c r="F40" s="185"/>
      <c r="G40" s="159">
        <f>G43</f>
        <v>5</v>
      </c>
      <c r="H40" s="176">
        <f t="shared" si="3"/>
        <v>0</v>
      </c>
      <c r="I40" s="159">
        <f>I43</f>
        <v>5</v>
      </c>
      <c r="J40" s="159">
        <f>J43</f>
        <v>5</v>
      </c>
    </row>
    <row r="41" spans="1:10" ht="16.5" customHeight="1">
      <c r="A41" s="274" t="s">
        <v>352</v>
      </c>
      <c r="B41" s="84">
        <v>801</v>
      </c>
      <c r="C41" s="195" t="s">
        <v>125</v>
      </c>
      <c r="D41" s="195" t="s">
        <v>140</v>
      </c>
      <c r="E41" s="71" t="s">
        <v>345</v>
      </c>
      <c r="F41" s="195"/>
      <c r="G41" s="282">
        <f>G43</f>
        <v>5</v>
      </c>
      <c r="H41" s="176">
        <f t="shared" si="3"/>
        <v>0</v>
      </c>
      <c r="I41" s="159">
        <f>I42</f>
        <v>5</v>
      </c>
      <c r="J41" s="282">
        <f>J43</f>
        <v>5</v>
      </c>
    </row>
    <row r="42" spans="1:10" ht="27" customHeight="1">
      <c r="A42" s="293" t="s">
        <v>374</v>
      </c>
      <c r="B42" s="84">
        <v>801</v>
      </c>
      <c r="C42" s="71" t="s">
        <v>125</v>
      </c>
      <c r="D42" s="71" t="s">
        <v>140</v>
      </c>
      <c r="E42" s="71" t="s">
        <v>308</v>
      </c>
      <c r="F42" s="71"/>
      <c r="G42" s="159">
        <f>G43</f>
        <v>5</v>
      </c>
      <c r="H42" s="176">
        <f t="shared" si="3"/>
        <v>0</v>
      </c>
      <c r="I42" s="159">
        <f>I43</f>
        <v>5</v>
      </c>
      <c r="J42" s="159">
        <f>J43</f>
        <v>5</v>
      </c>
    </row>
    <row r="43" spans="1:10" ht="12.75">
      <c r="A43" s="156" t="s">
        <v>303</v>
      </c>
      <c r="B43" s="84">
        <v>801</v>
      </c>
      <c r="C43" s="71" t="s">
        <v>125</v>
      </c>
      <c r="D43" s="71" t="s">
        <v>140</v>
      </c>
      <c r="E43" s="71" t="s">
        <v>308</v>
      </c>
      <c r="F43" s="69" t="s">
        <v>229</v>
      </c>
      <c r="G43" s="83">
        <v>5</v>
      </c>
      <c r="H43" s="176">
        <f t="shared" si="3"/>
        <v>0</v>
      </c>
      <c r="I43" s="159">
        <v>5</v>
      </c>
      <c r="J43" s="159">
        <v>5</v>
      </c>
    </row>
    <row r="44" spans="1:10" ht="18.75" customHeight="1">
      <c r="A44" s="153" t="s">
        <v>293</v>
      </c>
      <c r="B44" s="205">
        <v>801</v>
      </c>
      <c r="C44" s="185" t="s">
        <v>125</v>
      </c>
      <c r="D44" s="185" t="s">
        <v>295</v>
      </c>
      <c r="E44" s="71"/>
      <c r="F44" s="185"/>
      <c r="G44" s="151">
        <f>G45</f>
        <v>1968.25</v>
      </c>
      <c r="H44" s="176">
        <f t="shared" si="0"/>
        <v>147.67776000000003</v>
      </c>
      <c r="I44" s="196">
        <f aca="true" t="shared" si="5" ref="G44:J46">I45</f>
        <v>2115.92776</v>
      </c>
      <c r="J44" s="196">
        <f t="shared" si="5"/>
        <v>2115.92776</v>
      </c>
    </row>
    <row r="45" spans="1:11" ht="32.25" customHeight="1">
      <c r="A45" s="293" t="s">
        <v>366</v>
      </c>
      <c r="B45" s="84">
        <v>801</v>
      </c>
      <c r="C45" s="71" t="s">
        <v>125</v>
      </c>
      <c r="D45" s="71" t="s">
        <v>295</v>
      </c>
      <c r="E45" s="71" t="s">
        <v>349</v>
      </c>
      <c r="F45" s="185"/>
      <c r="G45" s="206">
        <f t="shared" si="5"/>
        <v>1968.25</v>
      </c>
      <c r="H45" s="176">
        <f t="shared" si="0"/>
        <v>147.67776000000003</v>
      </c>
      <c r="I45" s="206">
        <f t="shared" si="5"/>
        <v>2115.92776</v>
      </c>
      <c r="J45" s="206">
        <f t="shared" si="5"/>
        <v>2115.92776</v>
      </c>
      <c r="K45" s="29" t="s">
        <v>195</v>
      </c>
    </row>
    <row r="46" spans="1:11" ht="27" customHeight="1">
      <c r="A46" s="276" t="s">
        <v>370</v>
      </c>
      <c r="B46" s="84">
        <v>801</v>
      </c>
      <c r="C46" s="71" t="s">
        <v>125</v>
      </c>
      <c r="D46" s="71" t="s">
        <v>295</v>
      </c>
      <c r="E46" s="71" t="s">
        <v>348</v>
      </c>
      <c r="F46" s="185"/>
      <c r="G46" s="206">
        <f t="shared" si="5"/>
        <v>1968.25</v>
      </c>
      <c r="H46" s="176">
        <f t="shared" si="0"/>
        <v>147.67776000000003</v>
      </c>
      <c r="I46" s="206">
        <f t="shared" si="5"/>
        <v>2115.92776</v>
      </c>
      <c r="J46" s="206">
        <f t="shared" si="5"/>
        <v>2115.92776</v>
      </c>
      <c r="K46" s="29" t="s">
        <v>195</v>
      </c>
    </row>
    <row r="47" spans="1:11" ht="25.5">
      <c r="A47" s="273" t="s">
        <v>367</v>
      </c>
      <c r="B47" s="84">
        <v>801</v>
      </c>
      <c r="C47" s="71" t="s">
        <v>125</v>
      </c>
      <c r="D47" s="71" t="s">
        <v>295</v>
      </c>
      <c r="E47" s="71" t="s">
        <v>317</v>
      </c>
      <c r="F47" s="185"/>
      <c r="G47" s="206">
        <f>G48+G52</f>
        <v>1968.25</v>
      </c>
      <c r="H47" s="176">
        <f t="shared" si="0"/>
        <v>147.67776000000003</v>
      </c>
      <c r="I47" s="206">
        <f>I48+I52</f>
        <v>2115.92776</v>
      </c>
      <c r="J47" s="206">
        <f>J48+J52</f>
        <v>2115.92776</v>
      </c>
      <c r="K47" s="29" t="s">
        <v>195</v>
      </c>
    </row>
    <row r="48" spans="1:10" ht="25.5">
      <c r="A48" s="273" t="s">
        <v>331</v>
      </c>
      <c r="B48" s="84">
        <v>801</v>
      </c>
      <c r="C48" s="71" t="s">
        <v>125</v>
      </c>
      <c r="D48" s="71" t="s">
        <v>295</v>
      </c>
      <c r="E48" s="71" t="s">
        <v>310</v>
      </c>
      <c r="F48" s="71"/>
      <c r="G48" s="206">
        <f>G49+G50+G51</f>
        <v>1835.55</v>
      </c>
      <c r="H48" s="176">
        <f t="shared" si="0"/>
        <v>147.67776000000003</v>
      </c>
      <c r="I48" s="206">
        <f>I49+I50+I51</f>
        <v>1983.22776</v>
      </c>
      <c r="J48" s="206">
        <f>J49+J50+J51</f>
        <v>1983.22776</v>
      </c>
    </row>
    <row r="49" spans="1:10" ht="25.5" customHeight="1">
      <c r="A49" s="294" t="s">
        <v>183</v>
      </c>
      <c r="B49" s="84">
        <v>801</v>
      </c>
      <c r="C49" s="71" t="s">
        <v>125</v>
      </c>
      <c r="D49" s="71" t="s">
        <v>295</v>
      </c>
      <c r="E49" s="71" t="s">
        <v>310</v>
      </c>
      <c r="F49" s="71" t="s">
        <v>141</v>
      </c>
      <c r="G49" s="83">
        <f>1123.53+174.67</f>
        <v>1298.2</v>
      </c>
      <c r="H49" s="176">
        <f t="shared" si="0"/>
        <v>213.64999999999986</v>
      </c>
      <c r="I49" s="219">
        <f>1511.84+0.01</f>
        <v>1511.85</v>
      </c>
      <c r="J49" s="219">
        <f>1511.84+0.01</f>
        <v>1511.85</v>
      </c>
    </row>
    <row r="50" spans="1:10" ht="12.75" customHeight="1">
      <c r="A50" s="294" t="s">
        <v>196</v>
      </c>
      <c r="B50" s="84">
        <v>801</v>
      </c>
      <c r="C50" s="71" t="s">
        <v>125</v>
      </c>
      <c r="D50" s="71" t="s">
        <v>295</v>
      </c>
      <c r="E50" s="71" t="s">
        <v>310</v>
      </c>
      <c r="F50" s="71" t="s">
        <v>184</v>
      </c>
      <c r="G50" s="151">
        <f>339.3+52.75</f>
        <v>392.05</v>
      </c>
      <c r="H50" s="178">
        <f t="shared" si="0"/>
        <v>64.32776000000001</v>
      </c>
      <c r="I50" s="219">
        <v>456.37776</v>
      </c>
      <c r="J50" s="219">
        <v>456.37776</v>
      </c>
    </row>
    <row r="51" spans="1:10" ht="38.25" customHeight="1">
      <c r="A51" s="156" t="s">
        <v>326</v>
      </c>
      <c r="B51" s="84">
        <v>801</v>
      </c>
      <c r="C51" s="71" t="s">
        <v>125</v>
      </c>
      <c r="D51" s="71" t="s">
        <v>295</v>
      </c>
      <c r="E51" s="71" t="s">
        <v>310</v>
      </c>
      <c r="F51" s="71" t="s">
        <v>136</v>
      </c>
      <c r="G51" s="151">
        <v>145.3</v>
      </c>
      <c r="H51" s="178">
        <f t="shared" si="0"/>
        <v>-130.3</v>
      </c>
      <c r="I51" s="212">
        <v>15</v>
      </c>
      <c r="J51" s="206">
        <v>15</v>
      </c>
    </row>
    <row r="52" spans="1:10" ht="25.5" customHeight="1">
      <c r="A52" s="156" t="s">
        <v>368</v>
      </c>
      <c r="B52" s="84">
        <v>801</v>
      </c>
      <c r="C52" s="71" t="s">
        <v>125</v>
      </c>
      <c r="D52" s="71" t="s">
        <v>295</v>
      </c>
      <c r="E52" s="71" t="s">
        <v>311</v>
      </c>
      <c r="F52" s="71"/>
      <c r="G52" s="151">
        <f>G53</f>
        <v>132.7</v>
      </c>
      <c r="H52" s="178">
        <f t="shared" si="0"/>
        <v>0</v>
      </c>
      <c r="I52" s="206">
        <f>I53</f>
        <v>132.7</v>
      </c>
      <c r="J52" s="206">
        <f>J53</f>
        <v>132.7</v>
      </c>
    </row>
    <row r="53" spans="1:10" ht="25.5" customHeight="1">
      <c r="A53" s="156" t="s">
        <v>326</v>
      </c>
      <c r="B53" s="84">
        <v>801</v>
      </c>
      <c r="C53" s="71" t="s">
        <v>125</v>
      </c>
      <c r="D53" s="71" t="s">
        <v>295</v>
      </c>
      <c r="E53" s="71" t="s">
        <v>311</v>
      </c>
      <c r="F53" s="71" t="s">
        <v>136</v>
      </c>
      <c r="G53" s="83">
        <v>132.7</v>
      </c>
      <c r="H53" s="178">
        <f t="shared" si="0"/>
        <v>0</v>
      </c>
      <c r="I53" s="151">
        <v>132.7</v>
      </c>
      <c r="J53" s="151">
        <v>132.7</v>
      </c>
    </row>
    <row r="54" spans="1:10" ht="12.75" customHeight="1">
      <c r="A54" s="295" t="s">
        <v>148</v>
      </c>
      <c r="B54" s="205">
        <v>801</v>
      </c>
      <c r="C54" s="185" t="s">
        <v>126</v>
      </c>
      <c r="D54" s="185"/>
      <c r="E54" s="185"/>
      <c r="F54" s="185"/>
      <c r="G54" s="151">
        <f aca="true" t="shared" si="6" ref="G54:J56">G55</f>
        <v>212.3</v>
      </c>
      <c r="H54" s="178">
        <f t="shared" si="0"/>
        <v>3</v>
      </c>
      <c r="I54" s="196">
        <f t="shared" si="6"/>
        <v>215.3</v>
      </c>
      <c r="J54" s="196">
        <f t="shared" si="6"/>
        <v>222.3</v>
      </c>
    </row>
    <row r="55" spans="1:10" ht="12.75" customHeight="1">
      <c r="A55" s="295" t="s">
        <v>62</v>
      </c>
      <c r="B55" s="205">
        <v>801</v>
      </c>
      <c r="C55" s="185" t="s">
        <v>126</v>
      </c>
      <c r="D55" s="185" t="s">
        <v>131</v>
      </c>
      <c r="E55" s="185"/>
      <c r="F55" s="185"/>
      <c r="G55" s="151">
        <f t="shared" si="6"/>
        <v>212.3</v>
      </c>
      <c r="H55" s="178">
        <f t="shared" si="0"/>
        <v>3</v>
      </c>
      <c r="I55" s="196">
        <f t="shared" si="6"/>
        <v>215.3</v>
      </c>
      <c r="J55" s="196">
        <f t="shared" si="6"/>
        <v>222.3</v>
      </c>
    </row>
    <row r="56" spans="1:10" ht="86.25" customHeight="1">
      <c r="A56" s="156" t="s">
        <v>369</v>
      </c>
      <c r="B56" s="84">
        <v>801</v>
      </c>
      <c r="C56" s="71" t="s">
        <v>126</v>
      </c>
      <c r="D56" s="71" t="s">
        <v>131</v>
      </c>
      <c r="E56" s="71" t="s">
        <v>309</v>
      </c>
      <c r="F56" s="71"/>
      <c r="G56" s="151">
        <f>G57+G58</f>
        <v>212.3</v>
      </c>
      <c r="H56" s="178">
        <f t="shared" si="0"/>
        <v>3</v>
      </c>
      <c r="I56" s="206">
        <f>I57+I58</f>
        <v>215.3</v>
      </c>
      <c r="J56" s="206">
        <f>J57+J58</f>
        <v>222.3</v>
      </c>
    </row>
    <row r="57" spans="1:10" ht="25.5" customHeight="1">
      <c r="A57" s="294" t="s">
        <v>186</v>
      </c>
      <c r="B57" s="84">
        <v>801</v>
      </c>
      <c r="C57" s="71" t="s">
        <v>126</v>
      </c>
      <c r="D57" s="71" t="s">
        <v>131</v>
      </c>
      <c r="E57" s="71" t="s">
        <v>309</v>
      </c>
      <c r="F57" s="91" t="s">
        <v>128</v>
      </c>
      <c r="G57" s="83">
        <v>163.61</v>
      </c>
      <c r="H57" s="178">
        <f t="shared" si="0"/>
        <v>1.75</v>
      </c>
      <c r="I57" s="151">
        <v>165.36</v>
      </c>
      <c r="J57" s="151">
        <v>170.74</v>
      </c>
    </row>
    <row r="58" spans="1:10" ht="38.25">
      <c r="A58" s="294" t="s">
        <v>188</v>
      </c>
      <c r="B58" s="84">
        <v>801</v>
      </c>
      <c r="C58" s="71" t="s">
        <v>126</v>
      </c>
      <c r="D58" s="71" t="s">
        <v>131</v>
      </c>
      <c r="E58" s="71" t="s">
        <v>309</v>
      </c>
      <c r="F58" s="91" t="s">
        <v>182</v>
      </c>
      <c r="G58" s="151">
        <v>48.69</v>
      </c>
      <c r="H58" s="178">
        <f t="shared" si="0"/>
        <v>1.25</v>
      </c>
      <c r="I58" s="151">
        <v>49.94</v>
      </c>
      <c r="J58" s="151">
        <v>51.56</v>
      </c>
    </row>
    <row r="59" spans="1:10" ht="12.75">
      <c r="A59" s="295" t="s">
        <v>214</v>
      </c>
      <c r="B59" s="205">
        <v>801</v>
      </c>
      <c r="C59" s="185" t="s">
        <v>131</v>
      </c>
      <c r="D59" s="185"/>
      <c r="E59" s="185"/>
      <c r="F59" s="185"/>
      <c r="G59" s="151"/>
      <c r="H59" s="178">
        <f t="shared" si="0"/>
        <v>35</v>
      </c>
      <c r="I59" s="196">
        <f>I60+I67</f>
        <v>35</v>
      </c>
      <c r="J59" s="196">
        <f>J60+J67</f>
        <v>35</v>
      </c>
    </row>
    <row r="60" spans="1:10" ht="38.25">
      <c r="A60" s="295" t="s">
        <v>101</v>
      </c>
      <c r="B60" s="205">
        <v>801</v>
      </c>
      <c r="C60" s="185" t="s">
        <v>131</v>
      </c>
      <c r="D60" s="185" t="s">
        <v>213</v>
      </c>
      <c r="E60" s="185"/>
      <c r="F60" s="185"/>
      <c r="G60" s="151"/>
      <c r="H60" s="178">
        <f t="shared" si="0"/>
        <v>20</v>
      </c>
      <c r="I60" s="196">
        <f aca="true" t="shared" si="7" ref="I60:J65">I61</f>
        <v>20</v>
      </c>
      <c r="J60" s="196">
        <f t="shared" si="7"/>
        <v>20</v>
      </c>
    </row>
    <row r="61" spans="1:10" ht="25.5">
      <c r="A61" s="293" t="s">
        <v>366</v>
      </c>
      <c r="B61" s="84">
        <v>801</v>
      </c>
      <c r="C61" s="71" t="s">
        <v>131</v>
      </c>
      <c r="D61" s="71" t="s">
        <v>213</v>
      </c>
      <c r="E61" s="71" t="s">
        <v>349</v>
      </c>
      <c r="F61" s="185"/>
      <c r="G61" s="151"/>
      <c r="H61" s="178">
        <f t="shared" si="0"/>
        <v>20</v>
      </c>
      <c r="I61" s="206">
        <f t="shared" si="7"/>
        <v>20</v>
      </c>
      <c r="J61" s="206">
        <f t="shared" si="7"/>
        <v>20</v>
      </c>
    </row>
    <row r="62" spans="1:10" ht="12.75">
      <c r="A62" s="156" t="s">
        <v>337</v>
      </c>
      <c r="B62" s="84">
        <v>801</v>
      </c>
      <c r="C62" s="71" t="s">
        <v>131</v>
      </c>
      <c r="D62" s="71" t="s">
        <v>213</v>
      </c>
      <c r="E62" s="71" t="s">
        <v>234</v>
      </c>
      <c r="F62" s="185"/>
      <c r="G62" s="83"/>
      <c r="H62" s="178">
        <f t="shared" si="0"/>
        <v>20</v>
      </c>
      <c r="I62" s="206">
        <f t="shared" si="7"/>
        <v>20</v>
      </c>
      <c r="J62" s="206">
        <f t="shared" si="7"/>
        <v>20</v>
      </c>
    </row>
    <row r="63" spans="1:10" ht="12.75">
      <c r="A63" s="156" t="s">
        <v>353</v>
      </c>
      <c r="B63" s="84">
        <v>801</v>
      </c>
      <c r="C63" s="71" t="s">
        <v>131</v>
      </c>
      <c r="D63" s="71" t="s">
        <v>213</v>
      </c>
      <c r="E63" s="71" t="s">
        <v>354</v>
      </c>
      <c r="F63" s="71"/>
      <c r="G63" s="83"/>
      <c r="H63" s="178">
        <f t="shared" si="0"/>
        <v>20</v>
      </c>
      <c r="I63" s="206">
        <f t="shared" si="7"/>
        <v>20</v>
      </c>
      <c r="J63" s="206">
        <f t="shared" si="7"/>
        <v>20</v>
      </c>
    </row>
    <row r="64" spans="1:10" ht="12.75">
      <c r="A64" s="231" t="s">
        <v>344</v>
      </c>
      <c r="B64" s="157">
        <v>801</v>
      </c>
      <c r="C64" s="89" t="s">
        <v>131</v>
      </c>
      <c r="D64" s="89" t="s">
        <v>213</v>
      </c>
      <c r="E64" s="89" t="s">
        <v>336</v>
      </c>
      <c r="F64" s="89"/>
      <c r="G64" s="151"/>
      <c r="H64" s="178"/>
      <c r="I64" s="206">
        <f t="shared" si="7"/>
        <v>20</v>
      </c>
      <c r="J64" s="206">
        <f t="shared" si="7"/>
        <v>20</v>
      </c>
    </row>
    <row r="65" spans="1:10" ht="37.5" customHeight="1">
      <c r="A65" s="156" t="s">
        <v>215</v>
      </c>
      <c r="B65" s="84">
        <v>801</v>
      </c>
      <c r="C65" s="71" t="s">
        <v>131</v>
      </c>
      <c r="D65" s="71" t="s">
        <v>213</v>
      </c>
      <c r="E65" s="71" t="s">
        <v>318</v>
      </c>
      <c r="F65" s="71"/>
      <c r="G65" s="151"/>
      <c r="H65" s="178">
        <f t="shared" si="0"/>
        <v>20</v>
      </c>
      <c r="I65" s="206">
        <f t="shared" si="7"/>
        <v>20</v>
      </c>
      <c r="J65" s="206">
        <f t="shared" si="7"/>
        <v>20</v>
      </c>
    </row>
    <row r="66" spans="1:10" ht="25.5" customHeight="1">
      <c r="A66" s="156" t="s">
        <v>142</v>
      </c>
      <c r="B66" s="84">
        <v>801</v>
      </c>
      <c r="C66" s="71" t="s">
        <v>131</v>
      </c>
      <c r="D66" s="71" t="s">
        <v>213</v>
      </c>
      <c r="E66" s="71" t="s">
        <v>318</v>
      </c>
      <c r="F66" s="71" t="s">
        <v>136</v>
      </c>
      <c r="G66" s="83">
        <v>0</v>
      </c>
      <c r="H66" s="178">
        <f t="shared" si="0"/>
        <v>20</v>
      </c>
      <c r="I66" s="206">
        <v>20</v>
      </c>
      <c r="J66" s="206">
        <v>20</v>
      </c>
    </row>
    <row r="67" spans="1:10" ht="25.5">
      <c r="A67" s="285" t="s">
        <v>330</v>
      </c>
      <c r="B67" s="205">
        <v>801</v>
      </c>
      <c r="C67" s="185" t="s">
        <v>131</v>
      </c>
      <c r="D67" s="185" t="s">
        <v>329</v>
      </c>
      <c r="E67" s="185"/>
      <c r="F67" s="185"/>
      <c r="G67" s="151"/>
      <c r="H67" s="178">
        <f t="shared" si="0"/>
        <v>15</v>
      </c>
      <c r="I67" s="196">
        <f>I68</f>
        <v>15</v>
      </c>
      <c r="J67" s="196">
        <f aca="true" t="shared" si="8" ref="G67:J69">J68</f>
        <v>15</v>
      </c>
    </row>
    <row r="68" spans="1:10" ht="25.5">
      <c r="A68" s="293" t="s">
        <v>366</v>
      </c>
      <c r="B68" s="84">
        <v>801</v>
      </c>
      <c r="C68" s="71" t="s">
        <v>131</v>
      </c>
      <c r="D68" s="71" t="s">
        <v>329</v>
      </c>
      <c r="E68" s="71" t="s">
        <v>349</v>
      </c>
      <c r="F68" s="185"/>
      <c r="G68" s="151"/>
      <c r="H68" s="178">
        <f t="shared" si="0"/>
        <v>15</v>
      </c>
      <c r="I68" s="206">
        <f t="shared" si="8"/>
        <v>15</v>
      </c>
      <c r="J68" s="206">
        <f t="shared" si="8"/>
        <v>15</v>
      </c>
    </row>
    <row r="69" spans="1:10" ht="12.75" customHeight="1">
      <c r="A69" s="156" t="s">
        <v>337</v>
      </c>
      <c r="B69" s="84">
        <v>801</v>
      </c>
      <c r="C69" s="71" t="s">
        <v>131</v>
      </c>
      <c r="D69" s="71" t="s">
        <v>329</v>
      </c>
      <c r="E69" s="71" t="s">
        <v>234</v>
      </c>
      <c r="F69" s="71"/>
      <c r="G69" s="151"/>
      <c r="H69" s="178">
        <f t="shared" si="0"/>
        <v>15</v>
      </c>
      <c r="I69" s="206">
        <f t="shared" si="8"/>
        <v>15</v>
      </c>
      <c r="J69" s="206">
        <f t="shared" si="8"/>
        <v>15</v>
      </c>
    </row>
    <row r="70" spans="1:10" ht="12.75" customHeight="1">
      <c r="A70" s="156" t="s">
        <v>353</v>
      </c>
      <c r="B70" s="84">
        <v>801</v>
      </c>
      <c r="C70" s="71" t="s">
        <v>131</v>
      </c>
      <c r="D70" s="71" t="s">
        <v>329</v>
      </c>
      <c r="E70" s="71" t="s">
        <v>336</v>
      </c>
      <c r="F70" s="71"/>
      <c r="G70" s="151"/>
      <c r="H70" s="178">
        <f t="shared" si="0"/>
        <v>15</v>
      </c>
      <c r="I70" s="206">
        <f aca="true" t="shared" si="9" ref="I70:J72">I71</f>
        <v>15</v>
      </c>
      <c r="J70" s="206">
        <f t="shared" si="9"/>
        <v>15</v>
      </c>
    </row>
    <row r="71" spans="1:10" ht="12.75" customHeight="1">
      <c r="A71" s="191" t="s">
        <v>344</v>
      </c>
      <c r="B71" s="84">
        <v>801</v>
      </c>
      <c r="C71" s="71" t="s">
        <v>131</v>
      </c>
      <c r="D71" s="71" t="s">
        <v>329</v>
      </c>
      <c r="E71" s="71" t="s">
        <v>336</v>
      </c>
      <c r="F71" s="71"/>
      <c r="G71" s="151"/>
      <c r="H71" s="178"/>
      <c r="I71" s="206">
        <f t="shared" si="9"/>
        <v>15</v>
      </c>
      <c r="J71" s="206">
        <f t="shared" si="9"/>
        <v>15</v>
      </c>
    </row>
    <row r="72" spans="1:10" ht="25.5" customHeight="1">
      <c r="A72" s="156" t="s">
        <v>339</v>
      </c>
      <c r="B72" s="84">
        <v>801</v>
      </c>
      <c r="C72" s="71" t="s">
        <v>131</v>
      </c>
      <c r="D72" s="71" t="s">
        <v>329</v>
      </c>
      <c r="E72" s="71" t="s">
        <v>338</v>
      </c>
      <c r="F72" s="71"/>
      <c r="G72" s="151"/>
      <c r="H72" s="178">
        <f t="shared" si="0"/>
        <v>15</v>
      </c>
      <c r="I72" s="206">
        <f t="shared" si="9"/>
        <v>15</v>
      </c>
      <c r="J72" s="206">
        <f t="shared" si="9"/>
        <v>15</v>
      </c>
    </row>
    <row r="73" spans="1:10" ht="25.5" customHeight="1">
      <c r="A73" s="156" t="s">
        <v>142</v>
      </c>
      <c r="B73" s="84">
        <v>801</v>
      </c>
      <c r="C73" s="71" t="s">
        <v>131</v>
      </c>
      <c r="D73" s="71" t="s">
        <v>329</v>
      </c>
      <c r="E73" s="71" t="s">
        <v>338</v>
      </c>
      <c r="F73" s="71" t="s">
        <v>136</v>
      </c>
      <c r="G73" s="83"/>
      <c r="H73" s="178">
        <f t="shared" si="0"/>
        <v>15</v>
      </c>
      <c r="I73" s="206">
        <v>15</v>
      </c>
      <c r="J73" s="206">
        <v>15</v>
      </c>
    </row>
    <row r="74" spans="1:10" ht="20.25" customHeight="1">
      <c r="A74" s="295" t="s">
        <v>304</v>
      </c>
      <c r="B74" s="205">
        <v>801</v>
      </c>
      <c r="C74" s="185" t="s">
        <v>143</v>
      </c>
      <c r="D74" s="185"/>
      <c r="E74" s="185"/>
      <c r="F74" s="185"/>
      <c r="G74" s="196">
        <f aca="true" t="shared" si="10" ref="G74:J77">G75</f>
        <v>4002.3</v>
      </c>
      <c r="H74" s="177">
        <f t="shared" si="0"/>
        <v>-1855.69189</v>
      </c>
      <c r="I74" s="196">
        <f t="shared" si="10"/>
        <v>2146.60811</v>
      </c>
      <c r="J74" s="196">
        <f t="shared" si="10"/>
        <v>1937.36</v>
      </c>
    </row>
    <row r="75" spans="1:10" ht="17.25" customHeight="1">
      <c r="A75" s="295" t="s">
        <v>144</v>
      </c>
      <c r="B75" s="205">
        <v>801</v>
      </c>
      <c r="C75" s="185" t="s">
        <v>143</v>
      </c>
      <c r="D75" s="185" t="s">
        <v>125</v>
      </c>
      <c r="E75" s="185"/>
      <c r="F75" s="185"/>
      <c r="G75" s="151">
        <f>G76</f>
        <v>4002.3</v>
      </c>
      <c r="H75" s="177">
        <f t="shared" si="0"/>
        <v>-1855.69189</v>
      </c>
      <c r="I75" s="196">
        <f t="shared" si="10"/>
        <v>2146.60811</v>
      </c>
      <c r="J75" s="196">
        <f t="shared" si="10"/>
        <v>1937.36</v>
      </c>
    </row>
    <row r="76" spans="1:10" ht="35.25" customHeight="1">
      <c r="A76" s="293" t="s">
        <v>366</v>
      </c>
      <c r="B76" s="84">
        <v>801</v>
      </c>
      <c r="C76" s="71" t="s">
        <v>143</v>
      </c>
      <c r="D76" s="71" t="s">
        <v>125</v>
      </c>
      <c r="E76" s="71" t="s">
        <v>349</v>
      </c>
      <c r="F76" s="185"/>
      <c r="G76" s="206">
        <f t="shared" si="10"/>
        <v>4002.3</v>
      </c>
      <c r="H76" s="177">
        <f t="shared" si="0"/>
        <v>-1855.69189</v>
      </c>
      <c r="I76" s="206">
        <f t="shared" si="10"/>
        <v>2146.60811</v>
      </c>
      <c r="J76" s="206">
        <f t="shared" si="10"/>
        <v>1937.36</v>
      </c>
    </row>
    <row r="77" spans="1:10" ht="24.75" customHeight="1">
      <c r="A77" s="156" t="s">
        <v>355</v>
      </c>
      <c r="B77" s="84">
        <v>801</v>
      </c>
      <c r="C77" s="71" t="s">
        <v>143</v>
      </c>
      <c r="D77" s="71" t="s">
        <v>125</v>
      </c>
      <c r="E77" s="71" t="s">
        <v>233</v>
      </c>
      <c r="F77" s="71"/>
      <c r="G77" s="206">
        <f t="shared" si="10"/>
        <v>4002.3</v>
      </c>
      <c r="H77" s="177">
        <f t="shared" si="0"/>
        <v>-1855.69189</v>
      </c>
      <c r="I77" s="206">
        <f t="shared" si="10"/>
        <v>2146.60811</v>
      </c>
      <c r="J77" s="206">
        <f t="shared" si="10"/>
        <v>1937.36</v>
      </c>
    </row>
    <row r="78" spans="1:10" ht="27.75" customHeight="1">
      <c r="A78" s="156" t="s">
        <v>357</v>
      </c>
      <c r="B78" s="84">
        <v>801</v>
      </c>
      <c r="C78" s="71" t="s">
        <v>143</v>
      </c>
      <c r="D78" s="71" t="s">
        <v>125</v>
      </c>
      <c r="E78" s="71" t="s">
        <v>356</v>
      </c>
      <c r="F78" s="71"/>
      <c r="G78" s="151">
        <f>G79</f>
        <v>4002.3</v>
      </c>
      <c r="H78" s="177">
        <f aca="true" t="shared" si="11" ref="H78:H97">I78-G78</f>
        <v>-1855.69189</v>
      </c>
      <c r="I78" s="206">
        <f>I79</f>
        <v>2146.60811</v>
      </c>
      <c r="J78" s="206">
        <f>J79</f>
        <v>1937.36</v>
      </c>
    </row>
    <row r="79" spans="1:10" ht="25.5">
      <c r="A79" s="90" t="s">
        <v>341</v>
      </c>
      <c r="B79" s="84">
        <v>801</v>
      </c>
      <c r="C79" s="71" t="s">
        <v>143</v>
      </c>
      <c r="D79" s="71" t="s">
        <v>125</v>
      </c>
      <c r="E79" s="71" t="s">
        <v>319</v>
      </c>
      <c r="F79" s="71"/>
      <c r="G79" s="151">
        <f>G80+G83+G84</f>
        <v>4002.3</v>
      </c>
      <c r="H79" s="177">
        <f t="shared" si="11"/>
        <v>-1855.69189</v>
      </c>
      <c r="I79" s="206">
        <f>I80+I84</f>
        <v>2146.60811</v>
      </c>
      <c r="J79" s="206">
        <f>J80+J84</f>
        <v>1937.36</v>
      </c>
    </row>
    <row r="80" spans="1:10" ht="25.5">
      <c r="A80" s="272" t="s">
        <v>331</v>
      </c>
      <c r="B80" s="84">
        <v>801</v>
      </c>
      <c r="C80" s="71" t="s">
        <v>143</v>
      </c>
      <c r="D80" s="71" t="s">
        <v>125</v>
      </c>
      <c r="E80" s="71" t="s">
        <v>320</v>
      </c>
      <c r="F80" s="71"/>
      <c r="G80" s="151">
        <f>G81+G82</f>
        <v>4002.3</v>
      </c>
      <c r="H80" s="177">
        <f t="shared" si="11"/>
        <v>-2007.4918900000002</v>
      </c>
      <c r="I80" s="206">
        <f>I81+I82+I83</f>
        <v>1994.80811</v>
      </c>
      <c r="J80" s="206">
        <f>J81+J82+J83</f>
        <v>1785.56</v>
      </c>
    </row>
    <row r="81" spans="1:10" ht="12.75">
      <c r="A81" s="275" t="s">
        <v>183</v>
      </c>
      <c r="B81" s="84">
        <v>801</v>
      </c>
      <c r="C81" s="71" t="s">
        <v>143</v>
      </c>
      <c r="D81" s="71" t="s">
        <v>125</v>
      </c>
      <c r="E81" s="71" t="s">
        <v>320</v>
      </c>
      <c r="F81" s="71" t="s">
        <v>141</v>
      </c>
      <c r="G81" s="151">
        <v>3010.23</v>
      </c>
      <c r="H81" s="177">
        <f t="shared" si="11"/>
        <v>-1686.83</v>
      </c>
      <c r="I81" s="219">
        <v>1323.4</v>
      </c>
      <c r="J81" s="219">
        <v>1161.07</v>
      </c>
    </row>
    <row r="82" spans="1:10" ht="38.25">
      <c r="A82" s="275" t="s">
        <v>196</v>
      </c>
      <c r="B82" s="84">
        <v>801</v>
      </c>
      <c r="C82" s="71" t="s">
        <v>143</v>
      </c>
      <c r="D82" s="71" t="s">
        <v>125</v>
      </c>
      <c r="E82" s="71" t="s">
        <v>320</v>
      </c>
      <c r="F82" s="71" t="s">
        <v>184</v>
      </c>
      <c r="G82" s="83">
        <v>992.07</v>
      </c>
      <c r="H82" s="177">
        <f t="shared" si="11"/>
        <v>-591.6618900000001</v>
      </c>
      <c r="I82" s="219">
        <f>1013.72811-613.33+0.01</f>
        <v>400.40810999999997</v>
      </c>
      <c r="J82" s="219">
        <v>353.49</v>
      </c>
    </row>
    <row r="83" spans="1:10" ht="25.5">
      <c r="A83" s="90" t="s">
        <v>142</v>
      </c>
      <c r="B83" s="84">
        <v>801</v>
      </c>
      <c r="C83" s="71" t="s">
        <v>143</v>
      </c>
      <c r="D83" s="71" t="s">
        <v>125</v>
      </c>
      <c r="E83" s="71" t="s">
        <v>320</v>
      </c>
      <c r="F83" s="71" t="s">
        <v>136</v>
      </c>
      <c r="G83" s="83">
        <v>0</v>
      </c>
      <c r="H83" s="177">
        <f t="shared" si="11"/>
        <v>271</v>
      </c>
      <c r="I83" s="219">
        <v>271</v>
      </c>
      <c r="J83" s="219">
        <v>271</v>
      </c>
    </row>
    <row r="84" spans="1:10" ht="25.5">
      <c r="A84" s="90" t="s">
        <v>328</v>
      </c>
      <c r="B84" s="84">
        <v>801</v>
      </c>
      <c r="C84" s="71" t="s">
        <v>143</v>
      </c>
      <c r="D84" s="71" t="s">
        <v>125</v>
      </c>
      <c r="E84" s="71" t="s">
        <v>312</v>
      </c>
      <c r="F84" s="71"/>
      <c r="G84" s="83">
        <v>0</v>
      </c>
      <c r="H84" s="177">
        <f t="shared" si="11"/>
        <v>151.8</v>
      </c>
      <c r="I84" s="219">
        <f>I85</f>
        <v>151.8</v>
      </c>
      <c r="J84" s="219">
        <f>J85</f>
        <v>151.8</v>
      </c>
    </row>
    <row r="85" spans="1:10" ht="30.75" customHeight="1">
      <c r="A85" s="90" t="s">
        <v>142</v>
      </c>
      <c r="B85" s="84">
        <v>801</v>
      </c>
      <c r="C85" s="71" t="s">
        <v>143</v>
      </c>
      <c r="D85" s="71" t="s">
        <v>125</v>
      </c>
      <c r="E85" s="71" t="s">
        <v>312</v>
      </c>
      <c r="F85" s="71" t="s">
        <v>136</v>
      </c>
      <c r="G85" s="83">
        <v>0</v>
      </c>
      <c r="H85" s="177">
        <f t="shared" si="11"/>
        <v>151.8</v>
      </c>
      <c r="I85" s="219">
        <v>151.8</v>
      </c>
      <c r="J85" s="219">
        <v>151.8</v>
      </c>
    </row>
    <row r="86" spans="1:10" ht="12.75">
      <c r="A86" s="187" t="s">
        <v>145</v>
      </c>
      <c r="B86" s="205">
        <v>801</v>
      </c>
      <c r="C86" s="185" t="s">
        <v>140</v>
      </c>
      <c r="D86" s="185"/>
      <c r="E86" s="185"/>
      <c r="F86" s="185"/>
      <c r="G86" s="83">
        <f>G87</f>
        <v>1592.1699999999998</v>
      </c>
      <c r="H86" s="177">
        <f t="shared" si="11"/>
        <v>34.17360000000008</v>
      </c>
      <c r="I86" s="302">
        <f aca="true" t="shared" si="12" ref="G86:J91">I87</f>
        <v>1626.3436</v>
      </c>
      <c r="J86" s="302">
        <f t="shared" si="12"/>
        <v>1626.3436</v>
      </c>
    </row>
    <row r="87" spans="1:10" ht="12.75">
      <c r="A87" s="187" t="s">
        <v>84</v>
      </c>
      <c r="B87" s="205">
        <v>801</v>
      </c>
      <c r="C87" s="185" t="s">
        <v>140</v>
      </c>
      <c r="D87" s="185" t="s">
        <v>135</v>
      </c>
      <c r="E87" s="185"/>
      <c r="F87" s="185"/>
      <c r="G87" s="303">
        <f t="shared" si="12"/>
        <v>1592.1699999999998</v>
      </c>
      <c r="H87" s="177">
        <f t="shared" si="11"/>
        <v>34.17360000000008</v>
      </c>
      <c r="I87" s="303">
        <f t="shared" si="12"/>
        <v>1626.3436</v>
      </c>
      <c r="J87" s="303">
        <f t="shared" si="12"/>
        <v>1626.3436</v>
      </c>
    </row>
    <row r="88" spans="1:10" ht="25.5">
      <c r="A88" s="86" t="s">
        <v>366</v>
      </c>
      <c r="B88" s="84">
        <v>801</v>
      </c>
      <c r="C88" s="71" t="s">
        <v>140</v>
      </c>
      <c r="D88" s="71" t="s">
        <v>135</v>
      </c>
      <c r="E88" s="71" t="s">
        <v>349</v>
      </c>
      <c r="F88" s="71"/>
      <c r="G88" s="283">
        <f t="shared" si="12"/>
        <v>1592.1699999999998</v>
      </c>
      <c r="H88" s="177">
        <f t="shared" si="11"/>
        <v>34.17360000000008</v>
      </c>
      <c r="I88" s="283">
        <f t="shared" si="12"/>
        <v>1626.3436</v>
      </c>
      <c r="J88" s="283">
        <f t="shared" si="12"/>
        <v>1626.3436</v>
      </c>
    </row>
    <row r="89" spans="1:10" ht="12.75">
      <c r="A89" s="90" t="s">
        <v>355</v>
      </c>
      <c r="B89" s="84">
        <v>801</v>
      </c>
      <c r="C89" s="71" t="s">
        <v>140</v>
      </c>
      <c r="D89" s="71" t="s">
        <v>135</v>
      </c>
      <c r="E89" s="71" t="s">
        <v>233</v>
      </c>
      <c r="F89" s="71"/>
      <c r="G89" s="283">
        <f t="shared" si="12"/>
        <v>1592.1699999999998</v>
      </c>
      <c r="H89" s="177">
        <f t="shared" si="11"/>
        <v>34.17360000000008</v>
      </c>
      <c r="I89" s="283">
        <f t="shared" si="12"/>
        <v>1626.3436</v>
      </c>
      <c r="J89" s="283">
        <f t="shared" si="12"/>
        <v>1626.3436</v>
      </c>
    </row>
    <row r="90" spans="1:10" ht="12.75">
      <c r="A90" s="272" t="s">
        <v>198</v>
      </c>
      <c r="B90" s="84">
        <v>801</v>
      </c>
      <c r="C90" s="71" t="s">
        <v>140</v>
      </c>
      <c r="D90" s="71" t="s">
        <v>135</v>
      </c>
      <c r="E90" s="71" t="s">
        <v>358</v>
      </c>
      <c r="F90" s="71"/>
      <c r="G90" s="283">
        <f t="shared" si="12"/>
        <v>1592.1699999999998</v>
      </c>
      <c r="H90" s="177">
        <f t="shared" si="11"/>
        <v>34.17360000000008</v>
      </c>
      <c r="I90" s="283">
        <f t="shared" si="12"/>
        <v>1626.3436</v>
      </c>
      <c r="J90" s="283">
        <f t="shared" si="12"/>
        <v>1626.3436</v>
      </c>
    </row>
    <row r="91" spans="1:10" ht="25.5">
      <c r="A91" s="90" t="s">
        <v>199</v>
      </c>
      <c r="B91" s="84">
        <v>801</v>
      </c>
      <c r="C91" s="71" t="s">
        <v>140</v>
      </c>
      <c r="D91" s="71" t="s">
        <v>135</v>
      </c>
      <c r="E91" s="71" t="s">
        <v>340</v>
      </c>
      <c r="F91" s="71"/>
      <c r="G91" s="283">
        <f t="shared" si="12"/>
        <v>1592.1699999999998</v>
      </c>
      <c r="H91" s="177">
        <f t="shared" si="11"/>
        <v>34.17360000000008</v>
      </c>
      <c r="I91" s="283">
        <f t="shared" si="12"/>
        <v>1626.3436</v>
      </c>
      <c r="J91" s="283">
        <f t="shared" si="12"/>
        <v>1626.3436</v>
      </c>
    </row>
    <row r="92" spans="1:10" ht="25.5">
      <c r="A92" s="272" t="s">
        <v>331</v>
      </c>
      <c r="B92" s="84">
        <v>801</v>
      </c>
      <c r="C92" s="71" t="s">
        <v>140</v>
      </c>
      <c r="D92" s="71" t="s">
        <v>135</v>
      </c>
      <c r="E92" s="71" t="s">
        <v>321</v>
      </c>
      <c r="F92" s="71"/>
      <c r="G92" s="283">
        <f>G93+G94</f>
        <v>1592.1699999999998</v>
      </c>
      <c r="H92" s="177">
        <f t="shared" si="11"/>
        <v>34.17360000000008</v>
      </c>
      <c r="I92" s="283">
        <f>I93+I94</f>
        <v>1626.3436</v>
      </c>
      <c r="J92" s="283">
        <f>J93+J94</f>
        <v>1626.3436</v>
      </c>
    </row>
    <row r="93" spans="1:10" ht="12.75">
      <c r="A93" s="275" t="s">
        <v>183</v>
      </c>
      <c r="B93" s="84">
        <v>801</v>
      </c>
      <c r="C93" s="71" t="s">
        <v>140</v>
      </c>
      <c r="D93" s="71" t="s">
        <v>135</v>
      </c>
      <c r="E93" s="71" t="s">
        <v>321</v>
      </c>
      <c r="F93" s="91" t="s">
        <v>141</v>
      </c>
      <c r="G93" s="373">
        <v>1222.87</v>
      </c>
      <c r="H93" s="177">
        <f t="shared" si="11"/>
        <v>26.243600000000015</v>
      </c>
      <c r="I93" s="219">
        <v>1249.1136</v>
      </c>
      <c r="J93" s="219">
        <v>1249.1136</v>
      </c>
    </row>
    <row r="94" spans="1:10" ht="38.25">
      <c r="A94" s="275" t="s">
        <v>196</v>
      </c>
      <c r="B94" s="84">
        <v>801</v>
      </c>
      <c r="C94" s="71" t="s">
        <v>140</v>
      </c>
      <c r="D94" s="71" t="s">
        <v>135</v>
      </c>
      <c r="E94" s="71" t="s">
        <v>321</v>
      </c>
      <c r="F94" s="91" t="s">
        <v>184</v>
      </c>
      <c r="G94" s="373">
        <v>369.3</v>
      </c>
      <c r="H94" s="177">
        <f t="shared" si="11"/>
        <v>7.930000000000007</v>
      </c>
      <c r="I94" s="219">
        <v>377.23</v>
      </c>
      <c r="J94" s="219">
        <v>377.23</v>
      </c>
    </row>
    <row r="95" spans="1:10" ht="12.75">
      <c r="A95" s="259" t="s">
        <v>146</v>
      </c>
      <c r="B95" s="260"/>
      <c r="C95" s="185" t="s">
        <v>147</v>
      </c>
      <c r="D95" s="185" t="s">
        <v>147</v>
      </c>
      <c r="E95" s="185" t="s">
        <v>235</v>
      </c>
      <c r="F95" s="185" t="s">
        <v>127</v>
      </c>
      <c r="G95" s="373">
        <v>381.87</v>
      </c>
      <c r="H95" s="177">
        <f t="shared" si="11"/>
        <v>-159.33</v>
      </c>
      <c r="I95" s="303">
        <v>222.54</v>
      </c>
      <c r="J95" s="306">
        <v>445.79</v>
      </c>
    </row>
    <row r="96" spans="1:10" ht="12.75" hidden="1">
      <c r="A96" s="259" t="s">
        <v>146</v>
      </c>
      <c r="B96" s="260"/>
      <c r="C96" s="185"/>
      <c r="D96" s="185"/>
      <c r="E96" s="185"/>
      <c r="F96" s="185"/>
      <c r="G96" s="373"/>
      <c r="H96" s="177">
        <f t="shared" si="11"/>
        <v>0</v>
      </c>
      <c r="I96" s="283"/>
      <c r="J96" s="284"/>
    </row>
    <row r="97" spans="1:10" ht="12.75">
      <c r="A97" s="367" t="s">
        <v>35</v>
      </c>
      <c r="B97" s="367"/>
      <c r="C97" s="367"/>
      <c r="D97" s="367"/>
      <c r="E97" s="367"/>
      <c r="F97" s="367"/>
      <c r="G97" s="216">
        <f>G8+G54+G59+G74+G86+G95</f>
        <v>10655.380000000001</v>
      </c>
      <c r="H97" s="177">
        <f t="shared" si="11"/>
        <v>-1538.284889999999</v>
      </c>
      <c r="I97" s="216">
        <f>I8+I54+I59+I74+I86+I95</f>
        <v>9117.095110000002</v>
      </c>
      <c r="J97" s="216">
        <f>J8+J54+J59+J74+J86+J95</f>
        <v>9138.097000000002</v>
      </c>
    </row>
    <row r="100" ht="12.75">
      <c r="J100" s="280"/>
    </row>
  </sheetData>
  <sheetProtection/>
  <mergeCells count="4">
    <mergeCell ref="L1:M1"/>
    <mergeCell ref="A3:J3"/>
    <mergeCell ref="A97:F97"/>
    <mergeCell ref="D1:K1"/>
  </mergeCells>
  <printOptions/>
  <pageMargins left="1.1811023622047245" right="0.3937007874015748" top="0.5905511811023623" bottom="0.2755905511811024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Пользователь Windows</cp:lastModifiedBy>
  <cp:lastPrinted>2020-12-25T07:04:06Z</cp:lastPrinted>
  <dcterms:created xsi:type="dcterms:W3CDTF">2007-09-12T09:25:25Z</dcterms:created>
  <dcterms:modified xsi:type="dcterms:W3CDTF">2020-12-25T07:42:21Z</dcterms:modified>
  <cp:category/>
  <cp:version/>
  <cp:contentType/>
  <cp:contentStatus/>
</cp:coreProperties>
</file>